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4F949338-8937-4A87-BF06-87924A6B8E3E}" xr6:coauthVersionLast="47" xr6:coauthVersionMax="47" xr10:uidLastSave="{00000000-0000-0000-0000-000000000000}"/>
  <bookViews>
    <workbookView xWindow="28680" yWindow="-120" windowWidth="29040" windowHeight="1572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 r:id="rId13"/>
    <externalReference r:id="rId14"/>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9" i="19" l="1"/>
  <c r="Q229" i="19" s="1"/>
  <c r="H229" i="19"/>
  <c r="P229" i="19" s="1"/>
  <c r="G229" i="19"/>
  <c r="O229" i="19" s="1"/>
  <c r="F229" i="19"/>
  <c r="N229" i="19" s="1"/>
  <c r="E229" i="19"/>
  <c r="M229" i="19" s="1"/>
  <c r="D229" i="19"/>
  <c r="C229" i="19"/>
  <c r="I228" i="19"/>
  <c r="Q228" i="19" s="1"/>
  <c r="H228" i="19"/>
  <c r="P228" i="19" s="1"/>
  <c r="G228" i="19"/>
  <c r="O228" i="19" s="1"/>
  <c r="F228" i="19"/>
  <c r="N228" i="19" s="1"/>
  <c r="E228" i="19"/>
  <c r="M228" i="19" s="1"/>
  <c r="D228" i="19"/>
  <c r="L228" i="19" s="1"/>
  <c r="C228" i="19"/>
  <c r="K228" i="19" s="1"/>
  <c r="I227" i="19"/>
  <c r="Q227" i="19" s="1"/>
  <c r="H227" i="19"/>
  <c r="P227" i="19" s="1"/>
  <c r="G227" i="19"/>
  <c r="O227" i="19" s="1"/>
  <c r="F227" i="19"/>
  <c r="N227" i="19" s="1"/>
  <c r="E227" i="19"/>
  <c r="M227" i="19" s="1"/>
  <c r="D227" i="19"/>
  <c r="L227" i="19" s="1"/>
  <c r="C227" i="19"/>
  <c r="K227" i="19" s="1"/>
  <c r="K229" i="19" l="1"/>
  <c r="L229" i="19"/>
  <c r="Q207" i="19"/>
  <c r="P207" i="19"/>
  <c r="M207" i="19"/>
  <c r="L207" i="19"/>
  <c r="K207" i="19"/>
  <c r="Q206" i="19"/>
  <c r="P206" i="19"/>
  <c r="O206" i="19"/>
  <c r="M206" i="19"/>
  <c r="L206" i="19"/>
  <c r="K206" i="19"/>
  <c r="Q205" i="19"/>
  <c r="P205" i="19"/>
  <c r="O205" i="19"/>
  <c r="N205" i="19"/>
  <c r="M205" i="19"/>
  <c r="K205" i="19"/>
  <c r="P204" i="19"/>
  <c r="O204" i="19"/>
  <c r="N204" i="19"/>
  <c r="M204" i="19"/>
  <c r="L204" i="19"/>
  <c r="K204" i="19"/>
  <c r="B6" i="2"/>
  <c r="B6" i="1"/>
  <c r="B6" i="27"/>
  <c r="B6" i="12"/>
  <c r="B6" i="10"/>
  <c r="B6" i="6"/>
  <c r="N207" i="19" l="1"/>
  <c r="O207" i="19"/>
  <c r="N206" i="19"/>
  <c r="Q204" i="19"/>
  <c r="L205" i="19"/>
  <c r="I10" i="19"/>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AD33"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<sst xmlns="http://schemas.openxmlformats.org/spreadsheetml/2006/main" count="892" uniqueCount="106">
  <si>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</si>
  <si>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</si>
  <si>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</si>
  <si>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</si>
  <si>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</si>
  <si>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</si>
  <si>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</si>
  <si>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</si>
  <si>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</si>
  <si>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</si>
  <si>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</si>
  <si>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</si>
  <si>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</si>
  <si>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</si>
  <si>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</si>
  <si>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</si>
  <si>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</si>
  <si>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</si>
  <si>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</si>
  <si>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</si>
  <si>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</si>
  <si>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</si>
  <si>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</si>
  <si>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</si>
  <si>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</si>
  <si>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</si>
  <si>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</si>
  <si>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</si>
  <si>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</si>
  <si>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</si>
  <si>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</si>
  <si>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</si>
  <si>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</si>
  <si>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</si>
  <si>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</si>
  <si>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</si>
  <si>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</si>
  <si>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</si>
  <si>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</si>
  <si>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</si>
  <si>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</si>
  <si>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</si>
  <si>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</si>
  <si>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</si>
  <si>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</si>
  <si>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</si>
  <si>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</si>
  <si>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</si>
  <si>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</si>
  <si>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</si>
  <si>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</si>
  <si>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</si>
  <si>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</si>
  <si>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</si>
  <si>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</si>
  <si>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</si>
  <si>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</si>
  <si>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</si>
  <si>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</si>
  <si>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</si>
  <si>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</si>
  <si>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</si>
  <si>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</si>
  <si>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</si>
  <si>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</si>
  <si>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</si>
  <si>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</si>
  <si>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</si>
  <si>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</si>
  <si>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</si>
  <si>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</si>
  <si>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</si>
  <si>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</si>
  <si>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</si>
  <si>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</si>
  <si>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</si>
  <si>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</si>
  <si>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</si>
  <si>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</si>
  <si>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</si>
  <si>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</si>
  <si>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</si>
  <si>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</si>
  <si>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</si>
  <si>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</si>
  <si>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</si>
  <si>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</si>
  <si>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</si>
  <si>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</si>
  <si>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</si>
  <si>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</si>
  <si>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</si>
  <si>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</si>
  <si>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</si>
  <si>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</si>
  <si>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</si>
  <si>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</si>
  <si>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</si>
  <si>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</si>
  <si>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</si>
  <si>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</si>
  <si>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</si>
  <si>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</si>
  <si>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25/26</t>
  </si>
  <si>
    <t/>
  </si>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</sst>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9">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2"/>
      <color rgb="FFFF0000"/>
      <name val="Arial"/>
      <family val="2"/>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5" fillId="0" borderId="0" applyNumberFormat="0" applyBorder="0" applyProtection="0">
      <alignment vertical="center"/>
    </xf>
    <xf numFmtId="0" fontId="54" fillId="0" borderId="0" applyNumberFormat="0" applyBorder="0" applyProtection="0">
      <alignment vertical="center"/>
    </xf>
    <xf numFmtId="0" fontId="56"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3"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2"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7" fillId="0" borderId="0"/>
    <xf numFmtId="0" fontId="58" fillId="0" borderId="0" applyNumberFormat="0" applyBorder="0" applyProtection="0"/>
    <xf numFmtId="9" fontId="57" fillId="0" borderId="0" applyFont="0" applyFill="0" applyBorder="0" applyAlignment="0" applyProtection="0"/>
    <xf numFmtId="0" fontId="57" fillId="0" borderId="0"/>
    <xf numFmtId="0" fontId="59" fillId="0" borderId="0" applyNumberFormat="0" applyFill="0" applyBorder="0" applyAlignment="0" applyProtection="0"/>
    <xf numFmtId="0" fontId="59"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8" fillId="0" borderId="0" applyNumberFormat="0" applyBorder="0" applyProtection="0"/>
    <xf numFmtId="0" fontId="9" fillId="0" borderId="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6" borderId="0" applyNumberFormat="0" applyBorder="0" applyAlignment="0" applyProtection="0"/>
    <xf numFmtId="0" fontId="62" fillId="20" borderId="0" applyNumberFormat="0" applyBorder="0" applyAlignment="0" applyProtection="0"/>
    <xf numFmtId="0" fontId="63" fillId="37" borderId="10" applyNumberFormat="0" applyAlignment="0" applyProtection="0"/>
    <xf numFmtId="0" fontId="64" fillId="38" borderId="11" applyNumberFormat="0" applyAlignment="0" applyProtection="0"/>
    <xf numFmtId="0" fontId="65" fillId="0" borderId="0" applyNumberFormat="0" applyFill="0" applyBorder="0" applyAlignment="0" applyProtection="0"/>
    <xf numFmtId="0" fontId="66" fillId="21" borderId="0" applyNumberFormat="0" applyBorder="0" applyAlignment="0" applyProtection="0"/>
    <xf numFmtId="0" fontId="67" fillId="0" borderId="12" applyNumberFormat="0" applyFill="0" applyAlignment="0" applyProtection="0"/>
    <xf numFmtId="0" fontId="68" fillId="0" borderId="13" applyNumberFormat="0" applyFill="0" applyAlignment="0" applyProtection="0"/>
    <xf numFmtId="0" fontId="69" fillId="0" borderId="14" applyNumberFormat="0" applyFill="0" applyAlignment="0" applyProtection="0"/>
    <xf numFmtId="0" fontId="69" fillId="0" borderId="0" applyNumberFormat="0" applyFill="0" applyBorder="0" applyAlignment="0" applyProtection="0"/>
    <xf numFmtId="0" fontId="70" fillId="24" borderId="10" applyNumberFormat="0" applyAlignment="0" applyProtection="0"/>
    <xf numFmtId="0" fontId="71" fillId="0" borderId="15" applyNumberFormat="0" applyFill="0" applyAlignment="0" applyProtection="0"/>
    <xf numFmtId="0" fontId="72" fillId="39" borderId="0" applyNumberFormat="0" applyBorder="0" applyAlignment="0" applyProtection="0"/>
    <xf numFmtId="0" fontId="9" fillId="40" borderId="16" applyNumberFormat="0" applyFont="0" applyAlignment="0" applyProtection="0"/>
    <xf numFmtId="0" fontId="73" fillId="37" borderId="17" applyNumberFormat="0" applyAlignment="0" applyProtection="0"/>
    <xf numFmtId="0" fontId="74" fillId="0" borderId="0" applyNumberFormat="0" applyFill="0" applyBorder="0" applyAlignment="0" applyProtection="0"/>
    <xf numFmtId="0" fontId="75" fillId="0" borderId="18" applyNumberFormat="0" applyFill="0" applyAlignment="0" applyProtection="0"/>
    <xf numFmtId="0" fontId="7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0" borderId="0"/>
    <xf numFmtId="43" fontId="77" fillId="0" borderId="0" applyFont="0" applyFill="0" applyBorder="0" applyAlignment="0" applyProtection="0"/>
    <xf numFmtId="9"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89">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8" fontId="12" fillId="6"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4" fontId="47" fillId="6" borderId="4" xfId="28" applyNumberFormat="1" applyFont="1" applyFill="1" applyBorder="1" applyAlignment="1">
      <alignment horizontal="right" vertical="center"/>
    </xf>
    <xf numFmtId="0" fontId="26" fillId="5" borderId="0" xfId="0" applyFont="1" applyFill="1" applyAlignment="1">
      <alignment horizontal="center" vertical="center"/>
    </xf>
    <xf numFmtId="9" fontId="45" fillId="2" borderId="0" xfId="3" applyFont="1" applyFill="1"/>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51"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8" fontId="28" fillId="8" borderId="0" xfId="27" applyNumberFormat="1" applyFont="1" applyBorder="1">
      <alignment horizontal="center" vertic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183844</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228601</xdr:colOff>
      <xdr:row>0</xdr:row>
      <xdr:rowOff>95250</xdr:rowOff>
    </xdr:from>
    <xdr:to>
      <xdr:col>27</xdr:col>
      <xdr:colOff>152401</xdr:colOff>
      <xdr:row>58</xdr:row>
      <xdr:rowOff>150026</xdr:rowOff>
    </xdr:to>
    <xdr:pic>
      <xdr:nvPicPr>
        <xdr:cNvPr id="3" name="Picture 2">
          <a:extLst>
            <a:ext uri="{FF2B5EF4-FFF2-40B4-BE49-F238E27FC236}">
              <a16:creationId xmlns:a16="http://schemas.microsoft.com/office/drawing/2014/main" id="{465FCECD-B67D-8104-F887-85BDFCD7B7BD}"/>
            </a:ext>
          </a:extLst>
        </xdr:cNvPr>
        <xdr:cNvPicPr>
          <a:picLocks noChangeAspect="1"/>
        </xdr:cNvPicPr>
      </xdr:nvPicPr>
      <xdr:blipFill>
        <a:blip xmlns:r="http://schemas.openxmlformats.org/officeDocument/2006/relationships" r:embed="rId1"/>
        <a:stretch>
          <a:fillRect/>
        </a:stretch>
      </xdr:blipFill>
      <xdr:spPr>
        <a:xfrm>
          <a:off x="228601" y="95250"/>
          <a:ext cx="17926050" cy="111037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503555</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365126</xdr:colOff>
      <xdr:row>0</xdr:row>
      <xdr:rowOff>10584</xdr:rowOff>
    </xdr:from>
    <xdr:to>
      <xdr:col>23</xdr:col>
      <xdr:colOff>755579</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126" y="10584"/>
          <a:ext cx="17487828" cy="335280"/>
        </a:xfrm>
        <a:prstGeom prst="rect">
          <a:avLst/>
        </a:prstGeom>
      </xdr:spPr>
    </xdr:pic>
    <xdr:clientData/>
  </xdr:twoCellAnchor>
  <xdr:twoCellAnchor editAs="oneCell">
    <xdr:from>
      <xdr:col>0</xdr:col>
      <xdr:colOff>0</xdr:colOff>
      <xdr:row>0</xdr:row>
      <xdr:rowOff>0</xdr:rowOff>
    </xdr:from>
    <xdr:to>
      <xdr:col>0</xdr:col>
      <xdr:colOff>504825</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113382</xdr:colOff>
      <xdr:row>1</xdr:row>
      <xdr:rowOff>140408</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506730</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469054</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658001</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501650</xdr:colOff>
      <xdr:row>1</xdr:row>
      <xdr:rowOff>164794</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44779</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NEW%20Global%20Milk%20Deliveries%20-%20Selected%20Regions%20(Not%20for%20website).xlsx" TargetMode="External"/><Relationship Id="rId1" Type="http://schemas.openxmlformats.org/officeDocument/2006/relationships/externalLinkPath" Target="workings/NEW%20Global%20Milk%20Deliveries%20-%20Selected%20Regions%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1">
          <cell r="A1"/>
        </row>
        <row r="227">
          <cell r="C227">
            <v>35.175667677419355</v>
          </cell>
          <cell r="D227">
            <v>21.338709677419356</v>
          </cell>
          <cell r="E227">
            <v>388.42296065806471</v>
          </cell>
          <cell r="F227">
            <v>40.58064516129032</v>
          </cell>
          <cell r="G227">
            <v>45.237259354838713</v>
          </cell>
          <cell r="H227">
            <v>277.70628640416004</v>
          </cell>
          <cell r="I227">
            <v>808.46152893319254</v>
          </cell>
        </row>
        <row r="228">
          <cell r="C228">
            <v>37.180026433333332</v>
          </cell>
          <cell r="D228">
            <v>26.959999999999997</v>
          </cell>
          <cell r="E228">
            <v>385.17791828000003</v>
          </cell>
          <cell r="F228">
            <v>40.733333333333334</v>
          </cell>
          <cell r="G228">
            <v>86.271379999999994</v>
          </cell>
          <cell r="H228">
            <v>278.84308745375995</v>
          </cell>
          <cell r="I228">
            <v>855.16574550042662</v>
          </cell>
        </row>
        <row r="229">
          <cell r="C229">
            <v>37.494299516129033</v>
          </cell>
          <cell r="D229">
            <v>28.9</v>
          </cell>
          <cell r="E229">
            <v>381.51706371612892</v>
          </cell>
          <cell r="F229">
            <v>42.225806451612904</v>
          </cell>
          <cell r="G229">
            <v>98.055832258064527</v>
          </cell>
          <cell r="H229">
            <v>276.45580524959996</v>
          </cell>
          <cell r="I229">
            <v>864.6488071915353</v>
          </cell>
        </row>
      </sheetData>
      <sheetData sheetId="1"/>
      <sheetData sheetId="2"/>
      <sheetData sheetId="3">
        <row r="3">
          <cell r="AA3">
            <v>690.79355197864527</v>
          </cell>
        </row>
      </sheetData>
      <sheetData sheetId="4">
        <row r="4">
          <cell r="C4">
            <v>594.24090302000002</v>
          </cell>
        </row>
      </sheetData>
      <sheetData sheetId="5">
        <row r="4">
          <cell r="C4">
            <v>10322.4984864</v>
          </cell>
        </row>
      </sheetData>
      <sheetData sheetId="6">
        <row r="4">
          <cell r="C4">
            <v>1203.8</v>
          </cell>
        </row>
      </sheetData>
      <sheetData sheetId="7">
        <row r="4">
          <cell r="Y4">
            <v>6666.2439848937602</v>
          </cell>
        </row>
      </sheetData>
      <sheetData sheetId="8">
        <row r="4">
          <cell r="W4">
            <v>95.333069345051669</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lobal Milk Deliveries"/>
      <sheetName val="Chart"/>
      <sheetName val="Argentina"/>
      <sheetName val="Australia"/>
      <sheetName val="EU-27"/>
      <sheetName val="UK"/>
      <sheetName val="New Zealand"/>
      <sheetName val="United States"/>
      <sheetName val="Disclaimer"/>
      <sheetName val="world supplies_total"/>
      <sheetName val="12 month rolling by region"/>
    </sheetNames>
    <sheetDataSet>
      <sheetData sheetId="0">
        <row r="9">
          <cell r="K9" t="str">
            <v>Argentina</v>
          </cell>
          <cell r="L9" t="str">
            <v>Australia</v>
          </cell>
          <cell r="M9" t="str">
            <v>EU (ex UK)</v>
          </cell>
          <cell r="N9" t="str">
            <v>UK</v>
          </cell>
          <cell r="O9" t="str">
            <v>New Zealand</v>
          </cell>
          <cell r="P9" t="str">
            <v>United States</v>
          </cell>
          <cell r="Q9" t="str">
            <v>Total selected regions</v>
          </cell>
        </row>
        <row r="200">
          <cell r="B200">
            <v>45047</v>
          </cell>
          <cell r="K200">
            <v>-0.69773060267979048</v>
          </cell>
          <cell r="L200">
            <v>0.28401576158849906</v>
          </cell>
          <cell r="M200">
            <v>4.774964916129079</v>
          </cell>
          <cell r="N200">
            <v>0.23419354838709694</v>
          </cell>
          <cell r="O200">
            <v>2.1064163708488408</v>
          </cell>
          <cell r="P200">
            <v>1.3783712726399813</v>
          </cell>
          <cell r="Q200">
            <v>8.0802312669137564</v>
          </cell>
        </row>
        <row r="201">
          <cell r="B201">
            <v>45078</v>
          </cell>
          <cell r="K201">
            <v>-0.26332692837748084</v>
          </cell>
          <cell r="L201">
            <v>0.22813921167400153</v>
          </cell>
          <cell r="M201">
            <v>0.47714362666658872</v>
          </cell>
          <cell r="N201">
            <v>0.27533333333332877</v>
          </cell>
          <cell r="O201">
            <v>-0.1218876615884934</v>
          </cell>
          <cell r="P201">
            <v>0.41114304627205911</v>
          </cell>
          <cell r="Q201">
            <v>1.0065446279800199</v>
          </cell>
        </row>
        <row r="202">
          <cell r="B202">
            <v>45108</v>
          </cell>
          <cell r="K202">
            <v>-5.1095016416532246E-2</v>
          </cell>
          <cell r="L202">
            <v>-5.4311688854724594E-4</v>
          </cell>
          <cell r="M202">
            <v>0.92507969032243409</v>
          </cell>
          <cell r="N202">
            <v>0.37668033793003275</v>
          </cell>
          <cell r="O202">
            <v>-7.6301707553097842E-2</v>
          </cell>
          <cell r="P202">
            <v>-2.7709525584000403</v>
          </cell>
          <cell r="Q202">
            <v>-1.5971323710057277</v>
          </cell>
        </row>
        <row r="203">
          <cell r="B203">
            <v>45139</v>
          </cell>
          <cell r="K203">
            <v>-0.12258667112634924</v>
          </cell>
          <cell r="L203">
            <v>0.13672079215280419</v>
          </cell>
          <cell r="M203">
            <v>0.29976845161280607</v>
          </cell>
          <cell r="N203">
            <v>0.24870967741935601</v>
          </cell>
          <cell r="O203">
            <v>-0.86937616645160887</v>
          </cell>
          <cell r="P203">
            <v>-2.6714824665601213</v>
          </cell>
          <cell r="Q203">
            <v>-2.9782463829531025</v>
          </cell>
        </row>
        <row r="204">
          <cell r="B204">
            <v>45170</v>
          </cell>
          <cell r="K204">
            <v>-1.2942785790653915</v>
          </cell>
          <cell r="L204">
            <v>0.13302654843271711</v>
          </cell>
          <cell r="M204">
            <v>-3.6072610933333067</v>
          </cell>
          <cell r="N204">
            <v>-0.44000000000000483</v>
          </cell>
          <cell r="O204">
            <v>-0.33461832540959335</v>
          </cell>
          <cell r="P204">
            <v>-0.89570449366397042</v>
          </cell>
          <cell r="Q204">
            <v>-6.4388359430397486</v>
          </cell>
        </row>
        <row r="205">
          <cell r="B205">
            <v>45200</v>
          </cell>
          <cell r="K205">
            <v>-1.538602627974555</v>
          </cell>
          <cell r="L205">
            <v>0.56590165070463527</v>
          </cell>
          <cell r="M205">
            <v>-6.5879679096774453</v>
          </cell>
          <cell r="N205">
            <v>-1.010322580645159</v>
          </cell>
          <cell r="O205">
            <v>-0.27882873326481672</v>
          </cell>
          <cell r="P205">
            <v>-2.3304421516800176</v>
          </cell>
          <cell r="Q205">
            <v>-11.180262352537284</v>
          </cell>
        </row>
        <row r="206">
          <cell r="B206">
            <v>45231</v>
          </cell>
          <cell r="K206">
            <v>-1.3864945736015954</v>
          </cell>
          <cell r="L206">
            <v>1.702692513157249</v>
          </cell>
          <cell r="M206">
            <v>-9.743648280000059</v>
          </cell>
          <cell r="N206">
            <v>-1.0323333333333338</v>
          </cell>
          <cell r="O206">
            <v>-0.46755547042266699</v>
          </cell>
          <cell r="P206">
            <v>-1.952929469792025</v>
          </cell>
          <cell r="Q206">
            <v>-12.880268613992484</v>
          </cell>
        </row>
        <row r="207">
          <cell r="B207">
            <v>45261</v>
          </cell>
          <cell r="K207">
            <v>-2.5494469474302441</v>
          </cell>
          <cell r="L207">
            <v>0.54240946091302433</v>
          </cell>
          <cell r="M207">
            <v>-0.98933009032259633</v>
          </cell>
          <cell r="N207">
            <v>-8.2903225806447267E-2</v>
          </cell>
          <cell r="O207">
            <v>0.74014507797004114</v>
          </cell>
          <cell r="P207">
            <v>-1.0089109315200631</v>
          </cell>
          <cell r="Q207">
            <v>-3.3480366561962001</v>
          </cell>
        </row>
        <row r="208">
          <cell r="B208">
            <v>45292</v>
          </cell>
          <cell r="K208">
            <v>-3.8929240855029619</v>
          </cell>
          <cell r="L208">
            <v>1.1654372733566802</v>
          </cell>
          <cell r="M208">
            <v>-0.73651521290321398</v>
          </cell>
          <cell r="N208">
            <v>-0.13609097694411787</v>
          </cell>
          <cell r="O208">
            <v>1.2911688680875528</v>
          </cell>
          <cell r="P208">
            <v>-3.1972529520000421</v>
          </cell>
          <cell r="Q208">
            <v>-5.5061770859060744</v>
          </cell>
        </row>
        <row r="209">
          <cell r="B209">
            <v>45323</v>
          </cell>
          <cell r="K209">
            <v>-5.1097148076204455</v>
          </cell>
          <cell r="L209">
            <v>0.97260344244301677</v>
          </cell>
          <cell r="M209">
            <v>15.165010242857136</v>
          </cell>
          <cell r="N209">
            <v>-0.30380541871920741</v>
          </cell>
          <cell r="O209">
            <v>1.1950815735092633</v>
          </cell>
          <cell r="P209">
            <v>-2.5182873251160913</v>
          </cell>
          <cell r="Q209">
            <v>9.4008877073537178</v>
          </cell>
        </row>
        <row r="210">
          <cell r="B210">
            <v>45352</v>
          </cell>
          <cell r="K210">
            <v>-3.8073494502847396</v>
          </cell>
          <cell r="L210">
            <v>0.50942949288813821</v>
          </cell>
          <cell r="M210">
            <v>4.3122636774193666</v>
          </cell>
          <cell r="N210">
            <v>5.161290322575951E-3</v>
          </cell>
          <cell r="O210">
            <v>-1.9736477419354799</v>
          </cell>
          <cell r="P210">
            <v>-1.9325617843200007</v>
          </cell>
          <cell r="Q210">
            <v>-2.8867045159100826</v>
          </cell>
        </row>
        <row r="211">
          <cell r="B211">
            <v>45383</v>
          </cell>
          <cell r="K211">
            <v>-4.6150377287864366</v>
          </cell>
          <cell r="L211">
            <v>0.4894300699375691</v>
          </cell>
          <cell r="M211">
            <v>5.2743699599998308</v>
          </cell>
          <cell r="N211">
            <v>-0.72699999999999676</v>
          </cell>
          <cell r="O211">
            <v>-2.0318157229376865</v>
          </cell>
          <cell r="P211">
            <v>-1.7914089873279977</v>
          </cell>
          <cell r="Q211">
            <v>-3.4014624091148562</v>
          </cell>
        </row>
        <row r="212">
          <cell r="B212">
            <v>45413</v>
          </cell>
          <cell r="K212">
            <v>-3.0693632000166318</v>
          </cell>
          <cell r="L212">
            <v>0.70330410228532259</v>
          </cell>
          <cell r="M212">
            <v>3.5745048645162569</v>
          </cell>
          <cell r="N212">
            <v>-0.31129032258064626</v>
          </cell>
          <cell r="O212">
            <v>-1.9080736974400061</v>
          </cell>
          <cell r="P212">
            <v>-3.2398829913599911</v>
          </cell>
          <cell r="Q212">
            <v>-4.2508012445957775</v>
          </cell>
        </row>
        <row r="213">
          <cell r="B213">
            <v>45444</v>
          </cell>
          <cell r="K213">
            <v>-2.1581279666666653</v>
          </cell>
          <cell r="L213">
            <v>0.65599987811714655</v>
          </cell>
          <cell r="M213">
            <v>4.8742716933333554</v>
          </cell>
          <cell r="N213">
            <v>5.7322832024638615E-2</v>
          </cell>
          <cell r="O213">
            <v>-8.0399007237136111E-2</v>
          </cell>
          <cell r="P213">
            <v>-4.7134613519040158</v>
          </cell>
          <cell r="Q213">
            <v>-1.3643939223327379</v>
          </cell>
        </row>
        <row r="214">
          <cell r="B214">
            <v>45474</v>
          </cell>
          <cell r="K214">
            <v>-1.5181617419354865</v>
          </cell>
          <cell r="L214">
            <v>0.28669559478052875</v>
          </cell>
          <cell r="M214">
            <v>-0.60678983225790262</v>
          </cell>
          <cell r="N214">
            <v>3.3116414538056915E-2</v>
          </cell>
          <cell r="O214">
            <v>0.76551203013374192</v>
          </cell>
          <cell r="P214">
            <v>-0.9520708790399226</v>
          </cell>
          <cell r="Q214">
            <v>-1.9916984137810232</v>
          </cell>
        </row>
        <row r="215">
          <cell r="B215">
            <v>45505</v>
          </cell>
          <cell r="K215">
            <v>-2.1031439442848665</v>
          </cell>
          <cell r="L215">
            <v>0.59488762893330716</v>
          </cell>
          <cell r="M215">
            <v>-2.3893288387096163</v>
          </cell>
          <cell r="N215">
            <v>0.12167951647464292</v>
          </cell>
          <cell r="O215">
            <v>3.657545198709677</v>
          </cell>
          <cell r="P215">
            <v>1.1083810233600957</v>
          </cell>
          <cell r="Q215">
            <v>0.99002058448331809</v>
          </cell>
        </row>
        <row r="216">
          <cell r="B216">
            <v>45536</v>
          </cell>
          <cell r="K216">
            <v>-0.64394470000000581</v>
          </cell>
          <cell r="L216">
            <v>0.37677033622243528</v>
          </cell>
          <cell r="M216">
            <v>0.18197977333340987</v>
          </cell>
          <cell r="N216">
            <v>0.53333333333333144</v>
          </cell>
          <cell r="O216">
            <v>3.3452143254096001</v>
          </cell>
          <cell r="P216">
            <v>1.1746944179200227</v>
          </cell>
          <cell r="Q216">
            <v>4.968047486218893</v>
          </cell>
        </row>
        <row r="217">
          <cell r="B217">
            <v>45566</v>
          </cell>
          <cell r="K217">
            <v>-0.1390037562161055</v>
          </cell>
          <cell r="L217">
            <v>0.37339920467660193</v>
          </cell>
          <cell r="M217">
            <v>2.77851449032255</v>
          </cell>
          <cell r="N217">
            <v>1.3490322580645113</v>
          </cell>
          <cell r="O217">
            <v>1.9391990558454779</v>
          </cell>
          <cell r="P217">
            <v>1.847301705599989</v>
          </cell>
          <cell r="Q217">
            <v>8.148442958293117</v>
          </cell>
        </row>
        <row r="218">
          <cell r="B218">
            <v>45597</v>
          </cell>
          <cell r="K218">
            <v>0.49139613333333898</v>
          </cell>
          <cell r="L218">
            <v>-6.7414133721275249E-2</v>
          </cell>
          <cell r="M218">
            <v>6.5880257200000756</v>
          </cell>
          <cell r="N218">
            <v>2.054000000000002</v>
          </cell>
          <cell r="O218">
            <v>1.8919234704226682</v>
          </cell>
          <cell r="P218">
            <v>-0.92507185411193404</v>
          </cell>
          <cell r="Q218">
            <v>10.032859335922922</v>
          </cell>
        </row>
        <row r="219">
          <cell r="B219">
            <v>45627</v>
          </cell>
          <cell r="K219">
            <v>1.3650813837860092</v>
          </cell>
          <cell r="L219">
            <v>-0.26456191495465475</v>
          </cell>
          <cell r="M219">
            <v>-2.4958811999999853</v>
          </cell>
          <cell r="N219">
            <v>1.7203225806451599</v>
          </cell>
          <cell r="O219">
            <v>1.1708471800944835</v>
          </cell>
          <cell r="P219">
            <v>-1.2646911676799846</v>
          </cell>
          <cell r="Q219">
            <v>8.5129584471587805E-2</v>
          </cell>
        </row>
        <row r="220">
          <cell r="B220">
            <v>45658</v>
          </cell>
          <cell r="K220">
            <v>1.496826533107825</v>
          </cell>
          <cell r="L220">
            <v>-0.62147562550838842</v>
          </cell>
          <cell r="M220">
            <v>-3.7840779483870506</v>
          </cell>
          <cell r="N220">
            <v>1.3164135575892786</v>
          </cell>
          <cell r="O220">
            <v>-0.25735338421658582</v>
          </cell>
          <cell r="P220">
            <v>1.2789011808000055</v>
          </cell>
          <cell r="Q220">
            <v>4.3260712270624708</v>
          </cell>
        </row>
        <row r="221">
          <cell r="B221">
            <v>45689</v>
          </cell>
          <cell r="K221">
            <v>2.8679584775862033</v>
          </cell>
          <cell r="L221">
            <v>-0.29813478091978141</v>
          </cell>
          <cell r="M221">
            <v>-23.207949257142957</v>
          </cell>
          <cell r="N221">
            <v>1.1034482758620712</v>
          </cell>
          <cell r="O221">
            <v>0.57381699791930885</v>
          </cell>
          <cell r="P221">
            <v>2.6441474413218202</v>
          </cell>
          <cell r="Q221">
            <v>-14.134976980241845</v>
          </cell>
        </row>
        <row r="222">
          <cell r="B222">
            <v>45717</v>
          </cell>
          <cell r="K222">
            <v>3.6173632193548357</v>
          </cell>
          <cell r="L222">
            <v>-7.2158582104400182E-3</v>
          </cell>
          <cell r="M222">
            <v>-3.7370863354838093</v>
          </cell>
          <cell r="N222">
            <v>1.6158064516129045</v>
          </cell>
          <cell r="O222">
            <v>0.3446051612903176</v>
          </cell>
          <cell r="P222">
            <v>2.8277926108800102</v>
          </cell>
          <cell r="Q222">
            <v>4.6612652494437725</v>
          </cell>
        </row>
        <row r="223">
          <cell r="B223">
            <v>45748</v>
          </cell>
          <cell r="K223">
            <v>3.6258243999999991</v>
          </cell>
          <cell r="L223">
            <v>7.3154761735100493E-2</v>
          </cell>
          <cell r="M223">
            <v>2.5418494400000782</v>
          </cell>
          <cell r="N223">
            <v>3</v>
          </cell>
          <cell r="O223">
            <v>-0.21935103080145524</v>
          </cell>
          <cell r="P223">
            <v>4.5225735089920249</v>
          </cell>
          <cell r="Q223">
            <v>13.544051079925794</v>
          </cell>
        </row>
        <row r="224">
          <cell r="B224">
            <v>45778</v>
          </cell>
          <cell r="K224">
            <v>3.5720676806153762</v>
          </cell>
          <cell r="L224">
            <v>-0.79768304823472747</v>
          </cell>
          <cell r="M224">
            <v>-1.2800515354841195</v>
          </cell>
          <cell r="N224">
            <v>2.5806451612903203</v>
          </cell>
          <cell r="O224">
            <v>2.1929419354838728</v>
          </cell>
          <cell r="P224">
            <v>6.3518758646399647</v>
          </cell>
          <cell r="Q224">
            <v>12.619796058310726</v>
          </cell>
        </row>
        <row r="225">
          <cell r="B225">
            <v>45809</v>
          </cell>
          <cell r="K225">
            <v>2.9019597333333351</v>
          </cell>
          <cell r="L225">
            <v>-1.0402531134683031</v>
          </cell>
          <cell r="M225">
            <v>-0.94590984000001299</v>
          </cell>
          <cell r="N225">
            <v>2.6913438346420335</v>
          </cell>
          <cell r="O225">
            <v>1.07633066882563</v>
          </cell>
          <cell r="P225">
            <v>8.9423612564159498</v>
          </cell>
          <cell r="Q225">
            <v>13.625832539748671</v>
          </cell>
        </row>
        <row r="226">
          <cell r="B226">
            <v>45839</v>
          </cell>
          <cell r="K226">
            <v>2.3460249354838716</v>
          </cell>
          <cell r="L226">
            <v>-0.73451931977677276</v>
          </cell>
          <cell r="M226">
            <v>0.408513754838566</v>
          </cell>
          <cell r="N226">
            <v>2.0285903443061031</v>
          </cell>
          <cell r="O226">
            <v>6.2655483870967643E-2</v>
          </cell>
          <cell r="P226">
            <v>10.941710102399952</v>
          </cell>
          <cell r="Q226">
            <v>15.052975301122615</v>
          </cell>
        </row>
        <row r="227">
          <cell r="B227">
            <v>45870</v>
          </cell>
          <cell r="K227">
            <v>3.1498753870967704</v>
          </cell>
          <cell r="L227">
            <v>-0.65877328261689172</v>
          </cell>
          <cell r="M227">
            <v>10.599741483871128</v>
          </cell>
          <cell r="N227">
            <v>2.0718688706221258</v>
          </cell>
          <cell r="O227">
            <v>0.81452129032258114</v>
          </cell>
          <cell r="P227">
            <v>9.0517783574400141</v>
          </cell>
          <cell r="Q227">
            <v>25.029012106735763</v>
          </cell>
        </row>
        <row r="228">
          <cell r="B228">
            <v>45901</v>
          </cell>
          <cell r="K228">
            <v>3.3483094333333341</v>
          </cell>
          <cell r="L228">
            <v>-0.12205674365374364</v>
          </cell>
          <cell r="M228">
            <v>15.718548319999911</v>
          </cell>
          <cell r="N228">
            <v>2.3000000000000043</v>
          </cell>
          <cell r="O228">
            <v>2.1041799999999853</v>
          </cell>
          <cell r="P228">
            <v>10.704402883295927</v>
          </cell>
          <cell r="Q228">
            <v>34.053383892975376</v>
          </cell>
        </row>
        <row r="229">
          <cell r="B229">
            <v>45931</v>
          </cell>
          <cell r="K229">
            <v>3.2315669032258114</v>
          </cell>
          <cell r="L229">
            <v>-0.70172479869192728</v>
          </cell>
          <cell r="M229">
            <v>18.567639367741833</v>
          </cell>
          <cell r="N229">
            <v>2.6783870967741947</v>
          </cell>
          <cell r="O229">
            <v>1.6290425806451623</v>
          </cell>
          <cell r="P229">
            <v>9.6770189347199675</v>
          </cell>
          <cell r="Q229">
            <v>35.081930084415035</v>
          </cell>
        </row>
        <row r="230">
          <cell r="B230">
            <v>45962</v>
          </cell>
          <cell r="K230">
            <v>2.7579395310226644</v>
          </cell>
          <cell r="L230">
            <v>-0.62577117939226667</v>
          </cell>
          <cell r="M230">
            <v>17.763487559999874</v>
          </cell>
          <cell r="N230">
            <v>2.1695644358394475</v>
          </cell>
          <cell r="O230">
            <v>2.2336679999999944</v>
          </cell>
          <cell r="P230">
            <v>11.864413620991968</v>
          </cell>
          <cell r="Q230">
            <v>36.16330196846161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1"/>
  <sheetViews>
    <sheetView tabSelected="1" zoomScale="60" zoomScaleNormal="60" workbookViewId="0">
      <pane xSplit="2" ySplit="9" topLeftCell="C214" activePane="bottomRight" state="frozen"/>
      <selection pane="topRight" activeCell="B1" sqref="B1"/>
      <selection pane="bottomLeft" activeCell="A10" sqref="A10"/>
      <selection pane="bottomRight"/>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46064</v>
      </c>
      <c r="M6" s="103"/>
      <c r="N6" s="103"/>
      <c r="O6" s="103"/>
      <c r="P6" s="103"/>
      <c r="Q6" s="103"/>
    </row>
    <row r="7" spans="1:17" ht="15.5">
      <c r="J7" s="100"/>
    </row>
    <row r="8" spans="1:17" ht="21.75" customHeight="1">
      <c r="B8" s="105"/>
      <c r="C8" s="179" t="s">
        <v>31</v>
      </c>
      <c r="D8" s="179"/>
      <c r="E8" s="179"/>
      <c r="F8" s="179"/>
      <c r="G8" s="179"/>
      <c r="H8" s="179"/>
      <c r="I8" s="179"/>
      <c r="J8" s="106"/>
      <c r="K8" s="179" t="s">
        <v>30</v>
      </c>
      <c r="L8" s="179"/>
      <c r="M8" s="179"/>
      <c r="N8" s="179"/>
      <c r="O8" s="179"/>
      <c r="P8" s="179"/>
      <c r="Q8" s="179"/>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1"/>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1"/>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1"/>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1"/>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1"/>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1"/>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1"/>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1"/>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1"/>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1"/>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1"/>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1"/>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1"/>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1"/>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1"/>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1"/>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1"/>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1"/>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1"/>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1"/>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1"/>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1"/>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1"/>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1"/>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1"/>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1"/>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1"/>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1"/>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1"/>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1"/>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1"/>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1"/>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1"/>
    </row>
    <row r="148" spans="1:19" ht="15.5">
      <c r="B148" s="118">
        <v>43466</v>
      </c>
      <c r="C148" s="110">
        <v>26.448387096774194</v>
      </c>
      <c r="D148" s="110">
        <v>23.480506919729315</v>
      </c>
      <c r="E148" s="110">
        <v>363.13144803870966</v>
      </c>
      <c r="F148" s="110">
        <v>40.829737193548389</v>
      </c>
      <c r="G148" s="110">
        <v>77.412352535671744</v>
      </c>
      <c r="H148" s="110">
        <v>264.47676418944002</v>
      </c>
      <c r="I148" s="110">
        <v>795.77919597387336</v>
      </c>
      <c r="J148" s="114"/>
      <c r="K148" s="110">
        <v>-2.0879651013555254</v>
      </c>
      <c r="L148" s="110">
        <v>-2.2363632247975502</v>
      </c>
      <c r="M148" s="110">
        <v>-6.9243708000000197</v>
      </c>
      <c r="N148" s="110">
        <v>1.0186643925806393</v>
      </c>
      <c r="O148" s="110">
        <v>5.5567208572129232</v>
      </c>
      <c r="P148" s="110">
        <v>2.4867522960000201</v>
      </c>
      <c r="Q148" s="110">
        <v>-2.1865615803594665</v>
      </c>
      <c r="S148" s="131"/>
    </row>
    <row r="149" spans="1:19" ht="15.5">
      <c r="B149" s="119">
        <v>43497</v>
      </c>
      <c r="C149" s="111">
        <v>23.86785714285714</v>
      </c>
      <c r="D149" s="111">
        <v>20.437534096721645</v>
      </c>
      <c r="E149" s="111">
        <v>377.44133400000004</v>
      </c>
      <c r="F149" s="111">
        <v>41.295325107142851</v>
      </c>
      <c r="G149" s="111">
        <v>65.028974043806016</v>
      </c>
      <c r="H149" s="111">
        <v>266.91784144326857</v>
      </c>
      <c r="I149" s="111">
        <v>794.98886583379624</v>
      </c>
      <c r="J149" s="114"/>
      <c r="K149" s="111">
        <v>-2.6072531457711179</v>
      </c>
      <c r="L149" s="111">
        <v>-2.3117572998909495</v>
      </c>
      <c r="M149" s="111">
        <v>-2.6838700285712775</v>
      </c>
      <c r="N149" s="111">
        <v>1.0388307430952395</v>
      </c>
      <c r="O149" s="111">
        <v>2.4924136673348585E-2</v>
      </c>
      <c r="P149" s="111">
        <v>-0.11012760168000568</v>
      </c>
      <c r="Q149" s="111">
        <v>-6.6492531961447412</v>
      </c>
      <c r="S149" s="131"/>
    </row>
    <row r="150" spans="1:19" ht="15.5">
      <c r="B150" s="118">
        <v>43525</v>
      </c>
      <c r="C150" s="110">
        <v>24.048387096774192</v>
      </c>
      <c r="D150" s="110">
        <v>19.381215647635624</v>
      </c>
      <c r="E150" s="110">
        <v>392.86366807741939</v>
      </c>
      <c r="F150" s="110">
        <v>42.857569387096774</v>
      </c>
      <c r="G150" s="110">
        <v>53.662437306532574</v>
      </c>
      <c r="H150" s="110">
        <v>267.7876972464</v>
      </c>
      <c r="I150" s="110">
        <v>800.60097476185842</v>
      </c>
      <c r="J150" s="114"/>
      <c r="K150" s="110">
        <v>-2.0761975439098812</v>
      </c>
      <c r="L150" s="110">
        <v>-1.6940042663231907</v>
      </c>
      <c r="M150" s="110">
        <v>3.2367822967741517</v>
      </c>
      <c r="N150" s="110">
        <v>1.9529302672580613</v>
      </c>
      <c r="O150" s="110">
        <v>-4.8337421132929279</v>
      </c>
      <c r="P150" s="110">
        <v>-2.0462418892799974</v>
      </c>
      <c r="Q150" s="110">
        <v>-5.4604732487738374</v>
      </c>
      <c r="S150" s="131"/>
    </row>
    <row r="151" spans="1:19" ht="15.5">
      <c r="B151" s="119">
        <v>43556</v>
      </c>
      <c r="C151" s="111">
        <v>24.563333333333333</v>
      </c>
      <c r="D151" s="111">
        <v>19.378038994104575</v>
      </c>
      <c r="E151" s="111">
        <v>409.14290987999999</v>
      </c>
      <c r="F151" s="111">
        <v>44.638429833333333</v>
      </c>
      <c r="G151" s="111">
        <v>44.14972915754926</v>
      </c>
      <c r="H151" s="111">
        <v>270.66427756899202</v>
      </c>
      <c r="I151" s="111">
        <v>812.53671876731255</v>
      </c>
      <c r="J151" s="113"/>
      <c r="K151" s="111">
        <v>-1.2934502472301261</v>
      </c>
      <c r="L151" s="111">
        <v>-2.4163618934664441</v>
      </c>
      <c r="M151" s="111">
        <v>4.4637750799997775</v>
      </c>
      <c r="N151" s="111">
        <v>1.7987891333333295</v>
      </c>
      <c r="O151" s="111">
        <v>-4.0682628839017454</v>
      </c>
      <c r="P151" s="111">
        <v>0.30835728470401591</v>
      </c>
      <c r="Q151" s="111">
        <v>-1.2071535265612283</v>
      </c>
      <c r="S151" s="131"/>
    </row>
    <row r="152" spans="1:19" ht="15.5">
      <c r="B152" s="118">
        <v>43586</v>
      </c>
      <c r="C152" s="110">
        <v>25.319354838709678</v>
      </c>
      <c r="D152" s="110">
        <v>19.799134540855441</v>
      </c>
      <c r="E152" s="110">
        <v>410.51528427096781</v>
      </c>
      <c r="F152" s="110">
        <v>45.006196612903224</v>
      </c>
      <c r="G152" s="110">
        <v>27.197316190372991</v>
      </c>
      <c r="H152" s="110">
        <v>270.81443004096002</v>
      </c>
      <c r="I152" s="110">
        <v>798.65171649476918</v>
      </c>
      <c r="J152" s="112"/>
      <c r="K152" s="110">
        <v>-0.42901877481483552</v>
      </c>
      <c r="L152" s="110">
        <v>-2.4302144486416637</v>
      </c>
      <c r="M152" s="110">
        <v>-1.7960194451612779</v>
      </c>
      <c r="N152" s="110">
        <v>0.74133816129031516</v>
      </c>
      <c r="O152" s="110">
        <v>-2.9041904147472763E-2</v>
      </c>
      <c r="P152" s="110">
        <v>-1.0373309577599343</v>
      </c>
      <c r="Q152" s="110">
        <v>-4.9802873692348157</v>
      </c>
      <c r="S152" s="131"/>
    </row>
    <row r="153" spans="1:19" ht="15.5">
      <c r="B153" s="119">
        <v>43617</v>
      </c>
      <c r="C153" s="111">
        <v>26.930530688201422</v>
      </c>
      <c r="D153" s="111">
        <v>19.957138950730489</v>
      </c>
      <c r="E153" s="111">
        <v>398.2497318799999</v>
      </c>
      <c r="F153" s="111">
        <v>42.945477566666661</v>
      </c>
      <c r="G153" s="111">
        <v>7.3034320928511729</v>
      </c>
      <c r="H153" s="111">
        <v>267.61007208239999</v>
      </c>
      <c r="I153" s="111">
        <v>762.9963832608496</v>
      </c>
      <c r="J153" s="114"/>
      <c r="K153" s="111">
        <v>-0.85851399653741112</v>
      </c>
      <c r="L153" s="111">
        <v>-1.5936729895718145</v>
      </c>
      <c r="M153" s="111">
        <v>-1.0876992000001451</v>
      </c>
      <c r="N153" s="111">
        <v>0.65397116666665767</v>
      </c>
      <c r="O153" s="111">
        <v>0.89179944870075634</v>
      </c>
      <c r="P153" s="111">
        <v>-0.92507185411199089</v>
      </c>
      <c r="Q153" s="111">
        <v>-2.9191874248540444</v>
      </c>
      <c r="S153" s="131"/>
    </row>
    <row r="154" spans="1:19" ht="15.5">
      <c r="B154" s="118">
        <v>43647</v>
      </c>
      <c r="C154" s="110">
        <v>28.947305669998258</v>
      </c>
      <c r="D154" s="110">
        <v>19.678139897023438</v>
      </c>
      <c r="E154" s="110">
        <v>384.5511650322581</v>
      </c>
      <c r="F154" s="110">
        <v>40.854573709677425</v>
      </c>
      <c r="G154" s="110">
        <v>8.5785420493804629</v>
      </c>
      <c r="H154" s="110">
        <v>261.10899108000001</v>
      </c>
      <c r="I154" s="110">
        <v>743.71871743833776</v>
      </c>
      <c r="J154" s="114"/>
      <c r="K154" s="110">
        <v>1.182179903051761E-2</v>
      </c>
      <c r="L154" s="110">
        <v>-1.4430764675406564</v>
      </c>
      <c r="M154" s="110">
        <v>-0.3709204645160753</v>
      </c>
      <c r="N154" s="110">
        <v>1.1641426129032411</v>
      </c>
      <c r="O154" s="110">
        <v>0.38339567407524378</v>
      </c>
      <c r="P154" s="110">
        <v>0.65366060351999522</v>
      </c>
      <c r="Q154" s="110">
        <v>0.39902375747237784</v>
      </c>
      <c r="S154" s="131"/>
    </row>
    <row r="155" spans="1:19" ht="15.5">
      <c r="B155" s="119">
        <v>43678</v>
      </c>
      <c r="C155" s="111">
        <v>31.19522040623638</v>
      </c>
      <c r="D155" s="111">
        <v>22.643375902978008</v>
      </c>
      <c r="E155" s="111">
        <v>373.85775360000008</v>
      </c>
      <c r="F155" s="111">
        <v>38.915729258064523</v>
      </c>
      <c r="G155" s="111">
        <v>43.679626032538266</v>
      </c>
      <c r="H155" s="111">
        <v>259.57430966303997</v>
      </c>
      <c r="I155" s="111">
        <v>769.86601486285713</v>
      </c>
      <c r="J155" s="114"/>
      <c r="K155" s="111">
        <v>0.6307042772041207</v>
      </c>
      <c r="L155" s="111">
        <v>-1.1133306721578258</v>
      </c>
      <c r="M155" s="111">
        <v>2.9382289161290487</v>
      </c>
      <c r="N155" s="111">
        <v>0.33572651612904281</v>
      </c>
      <c r="O155" s="111">
        <v>0.35559080610171634</v>
      </c>
      <c r="P155" s="111">
        <v>0.31262028864000513</v>
      </c>
      <c r="Q155" s="111">
        <v>3.4595401320459587</v>
      </c>
      <c r="S155" s="131"/>
    </row>
    <row r="156" spans="1:19" ht="15.5">
      <c r="B156" s="118">
        <v>43709</v>
      </c>
      <c r="C156" s="110">
        <v>32.884426241024528</v>
      </c>
      <c r="D156" s="110">
        <v>28.291902941513648</v>
      </c>
      <c r="E156" s="110">
        <v>365.83532456</v>
      </c>
      <c r="F156" s="110">
        <v>38.559037099999998</v>
      </c>
      <c r="G156" s="110">
        <v>86.237196227189116</v>
      </c>
      <c r="H156" s="110">
        <v>258.35935354128003</v>
      </c>
      <c r="I156" s="110">
        <v>810.16724061100729</v>
      </c>
      <c r="J156" s="114"/>
      <c r="K156" s="110">
        <v>0.41442624102452896</v>
      </c>
      <c r="L156" s="110">
        <v>-1.6288460914944203</v>
      </c>
      <c r="M156" s="110">
        <v>1.7089178799998876</v>
      </c>
      <c r="N156" s="110">
        <v>0.10132979999999492</v>
      </c>
      <c r="O156" s="110">
        <v>-0.56908271688935486</v>
      </c>
      <c r="P156" s="110">
        <v>2.9367360448000284</v>
      </c>
      <c r="Q156" s="110">
        <v>2.9634811574406967</v>
      </c>
      <c r="S156" s="131"/>
    </row>
    <row r="157" spans="1:19" ht="15.5">
      <c r="B157" s="119">
        <v>43739</v>
      </c>
      <c r="C157" s="111">
        <v>32.924557393854698</v>
      </c>
      <c r="D157" s="111">
        <v>31.307288964692699</v>
      </c>
      <c r="E157" s="111">
        <v>358.54631972903223</v>
      </c>
      <c r="F157" s="111">
        <v>38.452608161290321</v>
      </c>
      <c r="G157" s="111">
        <v>100.66257495214084</v>
      </c>
      <c r="H157" s="111">
        <v>257.6985879312</v>
      </c>
      <c r="I157" s="111">
        <v>819.59193713221077</v>
      </c>
      <c r="J157" s="114"/>
      <c r="K157" s="111">
        <v>0.29875094224179577</v>
      </c>
      <c r="L157" s="111">
        <v>-1.4907371096086415</v>
      </c>
      <c r="M157" s="111">
        <v>1.3702754322579835</v>
      </c>
      <c r="N157" s="111">
        <v>-0.25141870967742364</v>
      </c>
      <c r="O157" s="111">
        <v>-2.6951373700993315</v>
      </c>
      <c r="P157" s="111">
        <v>3.7230234374399913</v>
      </c>
      <c r="Q157" s="111">
        <v>0.95475662255432781</v>
      </c>
      <c r="S157" s="131"/>
    </row>
    <row r="158" spans="1:19" ht="15.5">
      <c r="B158" s="118">
        <v>43770</v>
      </c>
      <c r="C158" s="110">
        <v>32.045050694850588</v>
      </c>
      <c r="D158" s="110">
        <v>30.200546472384236</v>
      </c>
      <c r="E158" s="110">
        <v>353.91919136000001</v>
      </c>
      <c r="F158" s="110">
        <v>38.785582066666663</v>
      </c>
      <c r="G158" s="110">
        <v>97.20600691485599</v>
      </c>
      <c r="H158" s="110">
        <v>257.052506001344</v>
      </c>
      <c r="I158" s="110">
        <v>809.20888351010149</v>
      </c>
      <c r="J158" s="114"/>
      <c r="K158" s="110">
        <v>0.62505069485058584</v>
      </c>
      <c r="L158" s="110">
        <v>-0.85031529920101789</v>
      </c>
      <c r="M158" s="110">
        <v>1.8095947999999566</v>
      </c>
      <c r="N158" s="110">
        <v>-0.34832800110623907</v>
      </c>
      <c r="O158" s="110">
        <v>0.25022196204702141</v>
      </c>
      <c r="P158" s="110">
        <v>2.320021475392025</v>
      </c>
      <c r="Q158" s="110">
        <v>3.8062456319823923</v>
      </c>
      <c r="S158" s="131"/>
    </row>
    <row r="159" spans="1:19" ht="15.5">
      <c r="A159" s="120"/>
      <c r="B159" s="119">
        <v>43800</v>
      </c>
      <c r="C159" s="111">
        <v>30.438449861484589</v>
      </c>
      <c r="D159" s="111">
        <v>27.597004267468218</v>
      </c>
      <c r="E159" s="111">
        <v>359.83138370322587</v>
      </c>
      <c r="F159" s="111">
        <v>39.550477645161294</v>
      </c>
      <c r="G159" s="111">
        <v>85.263650632177857</v>
      </c>
      <c r="H159" s="111">
        <v>260.96689094880003</v>
      </c>
      <c r="I159" s="111">
        <v>803.64785705831787</v>
      </c>
      <c r="J159" s="114"/>
      <c r="K159" s="111">
        <v>1.0642563130974914</v>
      </c>
      <c r="L159" s="111">
        <v>-0.19254750452543945</v>
      </c>
      <c r="M159" s="111">
        <v>4.7649495483871647</v>
      </c>
      <c r="N159" s="111">
        <v>-0.48800219354838248</v>
      </c>
      <c r="O159" s="111">
        <v>-0.43087701424964564</v>
      </c>
      <c r="P159" s="111">
        <v>2.9841027552000128</v>
      </c>
      <c r="Q159" s="111">
        <v>7.7018819043612439</v>
      </c>
      <c r="S159" s="131"/>
    </row>
    <row r="160" spans="1:19" ht="15.5">
      <c r="B160" s="118">
        <v>43831</v>
      </c>
      <c r="C160" s="110">
        <v>27.899213378736317</v>
      </c>
      <c r="D160" s="110">
        <v>23.794948389591198</v>
      </c>
      <c r="E160" s="110">
        <v>369.24474360000011</v>
      </c>
      <c r="F160" s="110">
        <v>40.290044753131546</v>
      </c>
      <c r="G160" s="110">
        <v>76.864706757118398</v>
      </c>
      <c r="H160" s="110">
        <v>268.24241766624004</v>
      </c>
      <c r="I160" s="110">
        <v>806.33607454481762</v>
      </c>
      <c r="J160" s="145"/>
      <c r="K160" s="110">
        <v>1.4508262819621223</v>
      </c>
      <c r="L160" s="110">
        <v>0.31444146986188315</v>
      </c>
      <c r="M160" s="110">
        <v>6.1132955612904425</v>
      </c>
      <c r="N160" s="110">
        <v>-0.53885373073941878</v>
      </c>
      <c r="O160" s="110">
        <v>-0.54764577855334551</v>
      </c>
      <c r="P160" s="110">
        <v>3.7656534768000256</v>
      </c>
      <c r="Q160" s="110">
        <v>10.557717280621773</v>
      </c>
      <c r="S160" s="131"/>
    </row>
    <row r="161" spans="2:19" ht="15.5">
      <c r="B161" s="119">
        <v>43862</v>
      </c>
      <c r="C161" s="111">
        <v>26.592583791226158</v>
      </c>
      <c r="D161" s="111">
        <v>21.413505226192772</v>
      </c>
      <c r="E161" s="111">
        <v>382.28038986206894</v>
      </c>
      <c r="F161" s="111">
        <v>40.737226552261966</v>
      </c>
      <c r="G161" s="111">
        <v>62.80154734148676</v>
      </c>
      <c r="H161" s="111">
        <v>271.82530097428969</v>
      </c>
      <c r="I161" s="111">
        <v>805.65055374752626</v>
      </c>
      <c r="J161" s="145"/>
      <c r="K161" s="111">
        <v>2.7247266483690176</v>
      </c>
      <c r="L161" s="111">
        <v>0.97597112947112663</v>
      </c>
      <c r="M161" s="111">
        <v>4.8390558620689035</v>
      </c>
      <c r="N161" s="111">
        <v>-0.55977712630946996</v>
      </c>
      <c r="O161" s="111">
        <v>-2.2274267023192564</v>
      </c>
      <c r="P161" s="111">
        <v>4.907459531021118</v>
      </c>
      <c r="Q161" s="111">
        <v>10.66000934230135</v>
      </c>
      <c r="S161" s="131"/>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5"/>
      <c r="K162" s="110">
        <v>1.5538660707868743</v>
      </c>
      <c r="L162" s="110">
        <v>1.2638711927586819</v>
      </c>
      <c r="M162" s="110">
        <v>5.1618720387096459</v>
      </c>
      <c r="N162" s="110">
        <v>-0.68453919336376856</v>
      </c>
      <c r="O162" s="110">
        <v>-1.0415477277443372</v>
      </c>
      <c r="P162" s="110">
        <v>7.9149773078400472</v>
      </c>
      <c r="Q162" s="110">
        <v>14.168499688987026</v>
      </c>
      <c r="S162" s="131"/>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5"/>
      <c r="K163" s="111">
        <v>1.8898944727885088</v>
      </c>
      <c r="L163" s="111">
        <v>1.4069979968321533</v>
      </c>
      <c r="M163" s="111">
        <v>1.5292532800000345</v>
      </c>
      <c r="N163" s="111">
        <v>-0.34823961923007118</v>
      </c>
      <c r="O163" s="111">
        <v>-0.24255227369097554</v>
      </c>
      <c r="P163" s="111">
        <v>3.6856037362239817</v>
      </c>
      <c r="Q163" s="111">
        <v>7.920957592923628</v>
      </c>
      <c r="S163" s="131"/>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5"/>
      <c r="K164" s="110">
        <v>2.7618098995182656</v>
      </c>
      <c r="L164" s="110">
        <v>1.2839249697302932</v>
      </c>
      <c r="M164" s="110">
        <v>-0.41477930322582779</v>
      </c>
      <c r="N164" s="110">
        <v>-0.38497220933192722</v>
      </c>
      <c r="O164" s="110">
        <v>1.1651913564161944</v>
      </c>
      <c r="P164" s="110">
        <v>-1.2220611283200356</v>
      </c>
      <c r="Q164" s="110">
        <v>3.18911358478681</v>
      </c>
      <c r="S164" s="131"/>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5"/>
      <c r="K165" s="111">
        <v>2.8655554866545394</v>
      </c>
      <c r="L165" s="111">
        <v>0.98313187430412441</v>
      </c>
      <c r="M165" s="111">
        <v>4.495175920000122</v>
      </c>
      <c r="N165" s="111">
        <v>-0.25056869047130448</v>
      </c>
      <c r="O165" s="111">
        <v>0.14816990976224265</v>
      </c>
      <c r="P165" s="111">
        <v>2.7752155623360295</v>
      </c>
      <c r="Q165" s="111">
        <v>11.016680062585806</v>
      </c>
      <c r="S165" s="131"/>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5"/>
      <c r="K166" s="110">
        <v>2.1946722540359858</v>
      </c>
      <c r="L166" s="110">
        <v>0.61030628627957029</v>
      </c>
      <c r="M166" s="110">
        <v>6.9334558451612338</v>
      </c>
      <c r="N166" s="110">
        <v>-0.16068144956503261</v>
      </c>
      <c r="O166" s="110">
        <v>0.39553207907774812</v>
      </c>
      <c r="P166" s="110">
        <v>5.4140149987199493</v>
      </c>
      <c r="Q166" s="110">
        <v>15.387300013709478</v>
      </c>
      <c r="S166" s="131"/>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5"/>
      <c r="K167" s="111">
        <v>1.5741892208894583</v>
      </c>
      <c r="L167" s="111">
        <v>0.47917533467515483</v>
      </c>
      <c r="M167" s="111">
        <v>1.3893853548387938</v>
      </c>
      <c r="N167" s="111">
        <v>-0.18950360978755043</v>
      </c>
      <c r="O167" s="111">
        <v>2.3076447626984162</v>
      </c>
      <c r="P167" s="111">
        <v>5.1866547888000696</v>
      </c>
      <c r="Q167" s="111">
        <v>10.747545852114399</v>
      </c>
      <c r="S167" s="131"/>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5"/>
      <c r="K168" s="110">
        <v>1.1922837369262638</v>
      </c>
      <c r="L168" s="110">
        <v>0.6372016247915262</v>
      </c>
      <c r="M168" s="110">
        <v>4.5139516800001047</v>
      </c>
      <c r="N168" s="110">
        <v>0.10949558760692923</v>
      </c>
      <c r="O168" s="110">
        <v>1.4143731752628668</v>
      </c>
      <c r="P168" s="110">
        <v>6.4020845776639703</v>
      </c>
      <c r="Q168" s="110">
        <v>14.269390382251686</v>
      </c>
      <c r="S168" s="131"/>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5"/>
      <c r="K169" s="111">
        <v>1.8896562680621969</v>
      </c>
      <c r="L169" s="111">
        <v>-0.26567803123031553</v>
      </c>
      <c r="M169" s="111">
        <v>3.2602781032258576</v>
      </c>
      <c r="N169" s="111">
        <v>0.40589719549861059</v>
      </c>
      <c r="O169" s="111">
        <v>0.83753412369824787</v>
      </c>
      <c r="P169" s="111">
        <v>6.6502861401600057</v>
      </c>
      <c r="Q169" s="111">
        <v>12.777973799414553</v>
      </c>
      <c r="S169" s="131"/>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5"/>
      <c r="K170" s="110">
        <v>2.302167223103055</v>
      </c>
      <c r="L170" s="110">
        <v>-3.5745127865570936E-2</v>
      </c>
      <c r="M170" s="110">
        <v>3.6272826000000009</v>
      </c>
      <c r="N170" s="110">
        <v>0.88944546272606573</v>
      </c>
      <c r="O170" s="110">
        <v>-2.4365357525686875</v>
      </c>
      <c r="P170" s="110">
        <v>8.7661570937279976</v>
      </c>
      <c r="Q170" s="110">
        <v>13.112771499122914</v>
      </c>
      <c r="S170" s="131"/>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5"/>
      <c r="K171" s="111">
        <v>2.2147821320436343</v>
      </c>
      <c r="L171" s="111">
        <v>-0.21346895257117282</v>
      </c>
      <c r="M171" s="111">
        <v>0.77724127741930715</v>
      </c>
      <c r="N171" s="111">
        <v>0.89677815101345004</v>
      </c>
      <c r="O171" s="111">
        <v>0.61702919067049322</v>
      </c>
      <c r="P171" s="111">
        <v>6.9060663763199841</v>
      </c>
      <c r="Q171" s="111">
        <v>11.198428174895753</v>
      </c>
      <c r="S171" s="131"/>
    </row>
    <row r="172" spans="2:19" ht="15.5">
      <c r="B172" s="118">
        <v>44197</v>
      </c>
      <c r="C172" s="110">
        <v>30.043310757348735</v>
      </c>
      <c r="D172" s="110">
        <v>24.569827446999629</v>
      </c>
      <c r="E172" s="110">
        <v>367.30430326451619</v>
      </c>
      <c r="F172" s="110">
        <v>40.463548387096772</v>
      </c>
      <c r="G172" s="110">
        <v>77.505915085241327</v>
      </c>
      <c r="H172" s="110">
        <v>275.17690406879996</v>
      </c>
      <c r="I172" s="110">
        <v>815.06380901000261</v>
      </c>
      <c r="J172" s="145"/>
      <c r="K172" s="110">
        <v>2.1440973786124182</v>
      </c>
      <c r="L172" s="110">
        <v>0.77487905740843033</v>
      </c>
      <c r="M172" s="110">
        <v>-1.9404403354839133</v>
      </c>
      <c r="N172" s="110">
        <v>0.17354838709677267</v>
      </c>
      <c r="O172" s="110">
        <v>0.64120832812292861</v>
      </c>
      <c r="P172" s="110">
        <v>6.9344864025599122</v>
      </c>
      <c r="Q172" s="110">
        <v>8.7277792183165275</v>
      </c>
      <c r="S172" s="131"/>
    </row>
    <row r="173" spans="2:19" ht="15.5">
      <c r="B173" s="119">
        <v>44228</v>
      </c>
      <c r="C173" s="111">
        <v>28.128687920022834</v>
      </c>
      <c r="D173" s="111">
        <v>22.060400950615211</v>
      </c>
      <c r="E173" s="111">
        <v>381.44598162857147</v>
      </c>
      <c r="F173" s="111">
        <v>41.057857142857138</v>
      </c>
      <c r="G173" s="111">
        <v>67.020465868151774</v>
      </c>
      <c r="H173" s="111">
        <v>278.22951938725714</v>
      </c>
      <c r="I173" s="111">
        <v>817.94291289747559</v>
      </c>
      <c r="J173" s="145"/>
      <c r="K173" s="111">
        <v>1.5361041287966763</v>
      </c>
      <c r="L173" s="111">
        <v>0.64689572442243914</v>
      </c>
      <c r="M173" s="111">
        <v>-0.83440823349747006</v>
      </c>
      <c r="N173" s="111">
        <v>0.32061576354679744</v>
      </c>
      <c r="O173" s="111">
        <v>4.2189185266650142</v>
      </c>
      <c r="P173" s="111">
        <v>6.4042184129674524</v>
      </c>
      <c r="Q173" s="111">
        <v>12.292344322900931</v>
      </c>
      <c r="S173" s="131"/>
    </row>
    <row r="174" spans="2:19" ht="15.5">
      <c r="B174" s="118">
        <v>44256</v>
      </c>
      <c r="C174" s="110">
        <v>26.720118155283945</v>
      </c>
      <c r="D174" s="110">
        <v>20.272062519347863</v>
      </c>
      <c r="E174" s="110">
        <v>403.43051543225806</v>
      </c>
      <c r="F174" s="110">
        <v>43.237419354838707</v>
      </c>
      <c r="G174" s="110">
        <v>57.781990008786472</v>
      </c>
      <c r="H174" s="110">
        <v>281.31562973664001</v>
      </c>
      <c r="I174" s="110">
        <v>832.75773520715506</v>
      </c>
      <c r="J174" s="145"/>
      <c r="K174" s="110">
        <v>1.1178649877228786</v>
      </c>
      <c r="L174" s="110">
        <v>-0.37302432104644367</v>
      </c>
      <c r="M174" s="110">
        <v>5.4049753161290255</v>
      </c>
      <c r="N174" s="110">
        <v>1.0638709677419271</v>
      </c>
      <c r="O174" s="110">
        <v>5.1611004299982355</v>
      </c>
      <c r="P174" s="110">
        <v>5.6129551823999577</v>
      </c>
      <c r="Q174" s="110">
        <v>17.987742562945641</v>
      </c>
      <c r="S174" s="131"/>
    </row>
    <row r="175" spans="2:19" ht="15.5">
      <c r="B175" s="119">
        <v>44287</v>
      </c>
      <c r="C175" s="111">
        <v>27.372457333333333</v>
      </c>
      <c r="D175" s="111">
        <v>20.813085261008005</v>
      </c>
      <c r="E175" s="111">
        <v>417.35536256</v>
      </c>
      <c r="F175" s="111">
        <v>45.148000000000003</v>
      </c>
      <c r="G175" s="111">
        <v>49.011488558388592</v>
      </c>
      <c r="H175" s="111">
        <v>284.12921233439999</v>
      </c>
      <c r="I175" s="111">
        <v>843.82960604712991</v>
      </c>
      <c r="J175" s="145"/>
      <c r="K175" s="111">
        <v>0.91922952721149187</v>
      </c>
      <c r="L175" s="111">
        <v>2.8048270071277415E-2</v>
      </c>
      <c r="M175" s="111">
        <v>6.6831993999999781</v>
      </c>
      <c r="N175" s="111">
        <v>0.85900000000000176</v>
      </c>
      <c r="O175" s="111">
        <v>5.1043116745303081</v>
      </c>
      <c r="P175" s="111">
        <v>9.779331029183993</v>
      </c>
      <c r="Q175" s="111">
        <v>23.37311990099704</v>
      </c>
      <c r="S175" s="131"/>
    </row>
    <row r="176" spans="2:19" ht="15.5">
      <c r="B176" s="118">
        <v>44317</v>
      </c>
      <c r="C176" s="110">
        <v>29.039088101742795</v>
      </c>
      <c r="D176" s="110">
        <v>21.649855178023682</v>
      </c>
      <c r="E176" s="110">
        <v>420.84059473548388</v>
      </c>
      <c r="F176" s="110">
        <v>45.352580645161289</v>
      </c>
      <c r="G176" s="110">
        <v>30.52086778244588</v>
      </c>
      <c r="H176" s="110">
        <v>282.13981049759997</v>
      </c>
      <c r="I176" s="110">
        <v>829.54279694045749</v>
      </c>
      <c r="J176" s="145"/>
      <c r="K176" s="110">
        <v>0.95792336351485119</v>
      </c>
      <c r="L176" s="110">
        <v>0.56679566743794751</v>
      </c>
      <c r="M176" s="110">
        <v>10.740089767741893</v>
      </c>
      <c r="N176" s="110">
        <v>0.73225806451613096</v>
      </c>
      <c r="O176" s="110">
        <v>2.1583602356566942</v>
      </c>
      <c r="P176" s="110">
        <v>12.547441584959984</v>
      </c>
      <c r="Q176" s="110">
        <v>27.702868683827546</v>
      </c>
      <c r="S176" s="131"/>
    </row>
    <row r="177" spans="2:19" ht="15.5">
      <c r="B177" s="119">
        <v>44348</v>
      </c>
      <c r="C177" s="111">
        <v>30.690437533333334</v>
      </c>
      <c r="D177" s="111">
        <v>20.83564820857892</v>
      </c>
      <c r="E177" s="111">
        <v>406.0419960000001</v>
      </c>
      <c r="F177" s="111">
        <v>43.298000000000002</v>
      </c>
      <c r="G177" s="111">
        <v>7.5887560616484127</v>
      </c>
      <c r="H177" s="111">
        <v>278.13827080300797</v>
      </c>
      <c r="I177" s="111">
        <v>786.59310860656876</v>
      </c>
      <c r="J177" s="145"/>
      <c r="K177" s="111">
        <v>0.89435135847737257</v>
      </c>
      <c r="L177" s="111">
        <v>-0.10462261645569271</v>
      </c>
      <c r="M177" s="111">
        <v>3.2970882000000756</v>
      </c>
      <c r="N177" s="111">
        <v>0.60266666666666424</v>
      </c>
      <c r="O177" s="111">
        <v>0.13715405903499711</v>
      </c>
      <c r="P177" s="111">
        <v>7.7529831582719453</v>
      </c>
      <c r="Q177" s="111">
        <v>12.579620825995448</v>
      </c>
      <c r="S177" s="131"/>
    </row>
    <row r="178" spans="2:19" ht="15.5">
      <c r="B178" s="118">
        <v>44378</v>
      </c>
      <c r="C178" s="110">
        <v>32.23412398827702</v>
      </c>
      <c r="D178" s="110">
        <v>19.857333609553272</v>
      </c>
      <c r="E178" s="110">
        <v>391.85240856774203</v>
      </c>
      <c r="F178" s="110">
        <v>40.315483870967739</v>
      </c>
      <c r="G178" s="110">
        <v>9.5668141977830778</v>
      </c>
      <c r="H178" s="110">
        <v>271.36862055263992</v>
      </c>
      <c r="I178" s="110">
        <v>765.19478478696306</v>
      </c>
      <c r="J178" s="145"/>
      <c r="K178" s="110">
        <v>1.092146064242776</v>
      </c>
      <c r="L178" s="110">
        <v>-0.43111257374973633</v>
      </c>
      <c r="M178" s="110">
        <v>0.3677876903227002</v>
      </c>
      <c r="N178" s="110">
        <v>-0.37903225806451957</v>
      </c>
      <c r="O178" s="110">
        <v>0.59274006932486678</v>
      </c>
      <c r="P178" s="110">
        <v>4.8456144739199658</v>
      </c>
      <c r="Q178" s="110">
        <v>6.0881434659960405</v>
      </c>
    </row>
    <row r="179" spans="2:19" ht="15.5">
      <c r="B179" s="119">
        <v>44409</v>
      </c>
      <c r="C179" s="111">
        <v>34.034639744398156</v>
      </c>
      <c r="D179" s="111">
        <v>22.56522750948217</v>
      </c>
      <c r="E179" s="111">
        <v>381.04183138064519</v>
      </c>
      <c r="F179" s="111">
        <v>38.710967741935484</v>
      </c>
      <c r="G179" s="111">
        <v>43.778343292475306</v>
      </c>
      <c r="H179" s="111">
        <v>266.02565561951997</v>
      </c>
      <c r="I179" s="111">
        <v>786.15666528845622</v>
      </c>
      <c r="J179" s="145"/>
      <c r="K179" s="111">
        <v>1.265230117272317</v>
      </c>
      <c r="L179" s="111">
        <v>-0.55732372817099218</v>
      </c>
      <c r="M179" s="111">
        <v>5.7946924258063177</v>
      </c>
      <c r="N179" s="111">
        <v>-1.4193548387098076E-2</v>
      </c>
      <c r="O179" s="111">
        <v>-2.2089275027613766</v>
      </c>
      <c r="P179" s="111">
        <v>1.2646911676799277</v>
      </c>
      <c r="Q179" s="111">
        <v>5.5441689314391169</v>
      </c>
    </row>
    <row r="180" spans="2:19" ht="15.5">
      <c r="B180" s="118">
        <v>44440</v>
      </c>
      <c r="C180" s="110">
        <v>35.64650955438406</v>
      </c>
      <c r="D180" s="110">
        <v>28.426895583742159</v>
      </c>
      <c r="E180" s="110">
        <v>369.43476723999999</v>
      </c>
      <c r="F180" s="110">
        <v>38.475999999999999</v>
      </c>
      <c r="G180" s="110">
        <v>83.839976114197555</v>
      </c>
      <c r="H180" s="110">
        <v>264.57055027603201</v>
      </c>
      <c r="I180" s="110">
        <v>820.39469876835574</v>
      </c>
      <c r="J180" s="145"/>
      <c r="K180" s="110">
        <v>1.5697995764332688</v>
      </c>
      <c r="L180" s="110">
        <v>-0.50220898256301538</v>
      </c>
      <c r="M180" s="110">
        <v>-0.91450900000012325</v>
      </c>
      <c r="N180" s="110">
        <v>-0.1910000000000025</v>
      </c>
      <c r="O180" s="110">
        <v>-3.8115932882544286</v>
      </c>
      <c r="P180" s="110">
        <v>-0.1908878429119909</v>
      </c>
      <c r="Q180" s="110">
        <v>-4.0403995372962527</v>
      </c>
    </row>
    <row r="181" spans="2:19" ht="15.5">
      <c r="B181" s="119">
        <v>44470</v>
      </c>
      <c r="C181" s="111">
        <v>36.011507677419353</v>
      </c>
      <c r="D181" s="111">
        <v>30.736149620636358</v>
      </c>
      <c r="E181" s="111">
        <v>360.51871436129034</v>
      </c>
      <c r="F181" s="111">
        <v>38.563225806451612</v>
      </c>
      <c r="G181" s="111">
        <v>98.149815483870967</v>
      </c>
      <c r="H181" s="111">
        <v>264.63307433376002</v>
      </c>
      <c r="I181" s="111">
        <v>828.61248728342866</v>
      </c>
      <c r="J181" s="145"/>
      <c r="K181" s="111">
        <v>1.1972940155024574</v>
      </c>
      <c r="L181" s="111">
        <v>-0.30546131282602573</v>
      </c>
      <c r="M181" s="111">
        <v>-1.2878834709677562</v>
      </c>
      <c r="N181" s="111">
        <v>-0.2945161290322531</v>
      </c>
      <c r="O181" s="111">
        <v>-3.3502935919681249</v>
      </c>
      <c r="P181" s="111">
        <v>0.28420026240002016</v>
      </c>
      <c r="Q181" s="111">
        <v>-3.756660226891654</v>
      </c>
    </row>
    <row r="182" spans="2:19" ht="15.5">
      <c r="B182" s="118">
        <v>44501</v>
      </c>
      <c r="C182" s="110">
        <v>35.900724844133563</v>
      </c>
      <c r="D182" s="110">
        <v>30.247837959134404</v>
      </c>
      <c r="E182" s="110">
        <v>355.35424211999998</v>
      </c>
      <c r="F182" s="110">
        <v>38.756333333333338</v>
      </c>
      <c r="G182" s="110">
        <v>93.353487700679281</v>
      </c>
      <c r="H182" s="110">
        <v>264.52649923536001</v>
      </c>
      <c r="I182" s="110">
        <v>818.13912519264056</v>
      </c>
      <c r="J182" s="145"/>
      <c r="K182" s="110">
        <v>1.5535069261799208</v>
      </c>
      <c r="L182" s="110">
        <v>8.3036614615739524E-2</v>
      </c>
      <c r="M182" s="110">
        <v>-2.1922318400000336</v>
      </c>
      <c r="N182" s="110">
        <v>-0.91799999999999926</v>
      </c>
      <c r="O182" s="110">
        <v>-1.4159834616080218</v>
      </c>
      <c r="P182" s="110">
        <v>-1.2921638597119909</v>
      </c>
      <c r="Q182" s="110">
        <v>-4.181835620524339</v>
      </c>
    </row>
    <row r="183" spans="2:19" ht="15.5">
      <c r="B183" s="119">
        <v>44531</v>
      </c>
      <c r="C183" s="111">
        <v>33.768786387924557</v>
      </c>
      <c r="D183" s="111">
        <v>27.312665649732882</v>
      </c>
      <c r="E183" s="111">
        <v>356.15569974193551</v>
      </c>
      <c r="F183" s="111">
        <v>39.295161290322575</v>
      </c>
      <c r="G183" s="111">
        <v>81.560420932545199</v>
      </c>
      <c r="H183" s="111">
        <v>267.00614652479999</v>
      </c>
      <c r="I183" s="111">
        <v>805.0988805272608</v>
      </c>
      <c r="J183" s="145"/>
      <c r="K183" s="111">
        <v>1.1155543943963337</v>
      </c>
      <c r="L183" s="111">
        <v>-7.086966516416382E-2</v>
      </c>
      <c r="M183" s="111">
        <v>-4.4529252387096676</v>
      </c>
      <c r="N183" s="111">
        <v>-1.1635483870967747</v>
      </c>
      <c r="O183" s="111">
        <v>-4.3202588903031511</v>
      </c>
      <c r="P183" s="111">
        <v>-0.86681080032002455</v>
      </c>
      <c r="Q183" s="111">
        <v>-9.7588585871973237</v>
      </c>
    </row>
    <row r="184" spans="2:19" ht="15.5">
      <c r="B184" s="118">
        <v>44562</v>
      </c>
      <c r="C184" s="110">
        <v>29.767615079569833</v>
      </c>
      <c r="D184" s="110">
        <v>23.237824091367766</v>
      </c>
      <c r="E184" s="110">
        <v>365.69437060645163</v>
      </c>
      <c r="F184" s="110">
        <v>39.779219444208096</v>
      </c>
      <c r="G184" s="110">
        <v>72.801129486083141</v>
      </c>
      <c r="H184" s="110">
        <v>270.70074993600002</v>
      </c>
      <c r="I184" s="110">
        <v>801.98090864368055</v>
      </c>
      <c r="J184" s="145"/>
      <c r="K184" s="110">
        <v>-0.27569567777890214</v>
      </c>
      <c r="L184" s="110">
        <v>-1.332003355631862</v>
      </c>
      <c r="M184" s="110">
        <v>-1.6099326580645652</v>
      </c>
      <c r="N184" s="110">
        <v>-0.68431117736235336</v>
      </c>
      <c r="O184" s="110">
        <v>-4.7047855991581855</v>
      </c>
      <c r="P184" s="110">
        <v>-4.4761541327999339</v>
      </c>
      <c r="Q184" s="110">
        <v>-13.082882600795756</v>
      </c>
    </row>
    <row r="185" spans="2:19" ht="15.5">
      <c r="B185" s="119">
        <v>44593</v>
      </c>
      <c r="C185" s="111">
        <v>29.137661098962685</v>
      </c>
      <c r="D185" s="111">
        <v>20.915327544661555</v>
      </c>
      <c r="E185" s="111">
        <v>382.7573944714286</v>
      </c>
      <c r="F185" s="111">
        <v>40.311916972300615</v>
      </c>
      <c r="G185" s="111">
        <v>61.503541603265532</v>
      </c>
      <c r="H185" s="111">
        <v>275.94830478102858</v>
      </c>
      <c r="I185" s="111">
        <v>810.57414647164751</v>
      </c>
      <c r="J185" s="131"/>
      <c r="K185" s="111">
        <v>1.0089731789398506</v>
      </c>
      <c r="L185" s="111">
        <v>-1.1450734059536565</v>
      </c>
      <c r="M185" s="111">
        <v>1.3114128428571235</v>
      </c>
      <c r="N185" s="111">
        <v>-0.74610600821831952</v>
      </c>
      <c r="O185" s="111">
        <v>-5.5169242648862422</v>
      </c>
      <c r="P185" s="111">
        <v>-2.2812146062285592</v>
      </c>
      <c r="Q185" s="111">
        <v>-7.3689322634899099</v>
      </c>
    </row>
    <row r="186" spans="2:19" ht="15.5">
      <c r="B186" s="118">
        <v>44621</v>
      </c>
      <c r="C186" s="110">
        <v>27.385416868557225</v>
      </c>
      <c r="D186" s="110">
        <v>19.388929358288017</v>
      </c>
      <c r="E186" s="110">
        <v>398.64896218064519</v>
      </c>
      <c r="F186" s="110">
        <v>42.276344686849818</v>
      </c>
      <c r="G186" s="110">
        <v>56.664177546561049</v>
      </c>
      <c r="H186" s="110">
        <v>280.1504086608</v>
      </c>
      <c r="I186" s="110">
        <v>824.51423930170131</v>
      </c>
      <c r="J186" s="131"/>
      <c r="K186" s="110">
        <v>0.66529871327328038</v>
      </c>
      <c r="L186" s="110">
        <v>-0.88313316105984541</v>
      </c>
      <c r="M186" s="110">
        <v>-4.7815532516128769</v>
      </c>
      <c r="N186" s="110">
        <v>-0.96105196896201761</v>
      </c>
      <c r="O186" s="110">
        <v>-1.1178124622254231</v>
      </c>
      <c r="P186" s="110">
        <v>-1.1652210758400088</v>
      </c>
      <c r="Q186" s="110">
        <v>-8.2434732064268701</v>
      </c>
    </row>
    <row r="187" spans="2:19" ht="15.5">
      <c r="B187" s="119">
        <v>44652</v>
      </c>
      <c r="C187" s="111">
        <v>27.912816663527835</v>
      </c>
      <c r="D187" s="111">
        <v>19.60204546846985</v>
      </c>
      <c r="E187" s="111">
        <v>411.33384684000004</v>
      </c>
      <c r="F187" s="111">
        <v>44.396202805607963</v>
      </c>
      <c r="G187" s="111">
        <v>46.273257380185697</v>
      </c>
      <c r="H187" s="111">
        <v>281.14842524892805</v>
      </c>
      <c r="I187" s="111">
        <v>830.66659440671947</v>
      </c>
      <c r="J187" s="131"/>
      <c r="K187" s="111">
        <v>0.54035933019450155</v>
      </c>
      <c r="L187" s="111">
        <v>-1.2110397925381555</v>
      </c>
      <c r="M187" s="111">
        <v>-6.021515719999968</v>
      </c>
      <c r="N187" s="111">
        <v>-0.75163129914056981</v>
      </c>
      <c r="O187" s="111">
        <v>-2.738231178202895</v>
      </c>
      <c r="P187" s="111">
        <v>-2.9807870854719454</v>
      </c>
      <c r="Q187" s="111">
        <v>-13.162845745158961</v>
      </c>
    </row>
    <row r="188" spans="2:19" ht="15.5">
      <c r="B188" s="118">
        <v>44682</v>
      </c>
      <c r="C188" s="110">
        <v>29.158623218855237</v>
      </c>
      <c r="D188" s="110">
        <v>19.821065468456759</v>
      </c>
      <c r="E188" s="110">
        <v>414.27680624516125</v>
      </c>
      <c r="F188" s="110">
        <v>44.561065959181356</v>
      </c>
      <c r="G188" s="110">
        <v>28.529196681429873</v>
      </c>
      <c r="H188" s="110">
        <v>280.71880918560004</v>
      </c>
      <c r="I188" s="110">
        <v>817.06556675868455</v>
      </c>
      <c r="J188" s="131"/>
      <c r="K188" s="110">
        <v>0.11953511711244147</v>
      </c>
      <c r="L188" s="110">
        <v>-1.828789709566923</v>
      </c>
      <c r="M188" s="110">
        <v>-6.5637884903226222</v>
      </c>
      <c r="N188" s="110">
        <v>-0.79135910918019192</v>
      </c>
      <c r="O188" s="110">
        <v>-1.9916711010160064</v>
      </c>
      <c r="P188" s="110">
        <v>-1.4210013119999303</v>
      </c>
      <c r="Q188" s="110">
        <v>-12.477074604973268</v>
      </c>
    </row>
    <row r="189" spans="2:19" ht="15.5">
      <c r="B189" s="119">
        <v>44713</v>
      </c>
      <c r="C189" s="111">
        <v>30.47277132837748</v>
      </c>
      <c r="D189" s="111">
        <v>18.992780690343821</v>
      </c>
      <c r="E189" s="111">
        <v>404.46288984000006</v>
      </c>
      <c r="F189" s="111">
        <v>42.209312772732375</v>
      </c>
      <c r="G189" s="111">
        <v>7.5750479999999998</v>
      </c>
      <c r="H189" s="111">
        <v>277.81522983807997</v>
      </c>
      <c r="I189" s="111">
        <v>781.52803246953363</v>
      </c>
      <c r="J189" s="131"/>
      <c r="K189" s="111">
        <v>-0.21766620495585443</v>
      </c>
      <c r="L189" s="111">
        <v>-1.8428675182350993</v>
      </c>
      <c r="M189" s="111">
        <v>-1.5791061600000376</v>
      </c>
      <c r="N189" s="111">
        <v>-1.0885615632455625</v>
      </c>
      <c r="O189" s="111">
        <v>-1.3708061648412873E-2</v>
      </c>
      <c r="P189" s="111">
        <v>-0.32304096492799772</v>
      </c>
      <c r="Q189" s="111">
        <v>-5.0649504730131412</v>
      </c>
    </row>
    <row r="190" spans="2:19" ht="15.5">
      <c r="B190" s="118">
        <v>44743</v>
      </c>
      <c r="C190" s="110">
        <v>31.915929887384276</v>
      </c>
      <c r="D190" s="110">
        <v>18.393528132207372</v>
      </c>
      <c r="E190" s="110">
        <v>392.71924718709687</v>
      </c>
      <c r="F190" s="110">
        <v>39.819705922138695</v>
      </c>
      <c r="G190" s="110">
        <v>9.0223896774193548</v>
      </c>
      <c r="H190" s="110">
        <v>272.54805164160001</v>
      </c>
      <c r="I190" s="110">
        <v>764.41885244784658</v>
      </c>
      <c r="J190" s="131"/>
      <c r="K190" s="110">
        <v>-0.31819410089274314</v>
      </c>
      <c r="L190" s="110">
        <v>-1.4638054773459004</v>
      </c>
      <c r="M190" s="110">
        <v>0.86683861935483719</v>
      </c>
      <c r="N190" s="110">
        <v>-0.49579806533346016</v>
      </c>
      <c r="O190" s="110">
        <v>-0.54442452036372302</v>
      </c>
      <c r="P190" s="110">
        <v>1.1794310889600865</v>
      </c>
      <c r="Q190" s="110">
        <v>-0.77595245562088166</v>
      </c>
    </row>
    <row r="191" spans="2:19" ht="15.5">
      <c r="B191" s="119">
        <v>44774</v>
      </c>
      <c r="C191" s="111">
        <v>34.2515229057338</v>
      </c>
      <c r="D191" s="111">
        <v>21.265874538950136</v>
      </c>
      <c r="E191" s="111">
        <v>379.91277956129039</v>
      </c>
      <c r="F191" s="111">
        <v>38.138376969357175</v>
      </c>
      <c r="G191" s="111">
        <v>41.634569032258064</v>
      </c>
      <c r="H191" s="111">
        <v>270.21760948992005</v>
      </c>
      <c r="I191" s="111">
        <v>785.42073249750956</v>
      </c>
      <c r="J191" s="131"/>
      <c r="K191" s="111">
        <v>0.21688316133564456</v>
      </c>
      <c r="L191" s="111">
        <v>-1.2993529705320341</v>
      </c>
      <c r="M191" s="111">
        <v>-1.1290518193547996</v>
      </c>
      <c r="N191" s="111">
        <v>-0.5727144475483712</v>
      </c>
      <c r="O191" s="111">
        <v>-2.143774260217242</v>
      </c>
      <c r="P191" s="111">
        <v>4.1919538704000843</v>
      </c>
      <c r="Q191" s="111">
        <v>-0.73605646591681761</v>
      </c>
    </row>
    <row r="192" spans="2:19" ht="15.5">
      <c r="B192" s="118">
        <v>44805</v>
      </c>
      <c r="C192" s="110">
        <v>35.769940279065395</v>
      </c>
      <c r="D192" s="110">
        <v>26.572259858998589</v>
      </c>
      <c r="E192" s="110">
        <v>372.88465128000001</v>
      </c>
      <c r="F192" s="110">
        <v>38.339901033791314</v>
      </c>
      <c r="G192" s="110">
        <v>81.156604000000002</v>
      </c>
      <c r="H192" s="110">
        <v>267.85969464620797</v>
      </c>
      <c r="I192" s="110">
        <v>822.58305109806338</v>
      </c>
      <c r="J192" s="131"/>
      <c r="K192" s="110">
        <v>0.12343072468133442</v>
      </c>
      <c r="L192" s="110">
        <v>-1.8546357247435701</v>
      </c>
      <c r="M192" s="110">
        <v>3.449884040000029</v>
      </c>
      <c r="N192" s="110">
        <v>-0.13596325976541834</v>
      </c>
      <c r="O192" s="110">
        <v>-2.6833721141975531</v>
      </c>
      <c r="P192" s="110">
        <v>3.2891443701759613</v>
      </c>
      <c r="Q192" s="110">
        <v>2.1884880361508294</v>
      </c>
    </row>
    <row r="193" spans="2:17" ht="15.5">
      <c r="B193" s="119">
        <v>44835</v>
      </c>
      <c r="C193" s="111">
        <v>35.940338997093882</v>
      </c>
      <c r="D193" s="111">
        <v>28.662423943310689</v>
      </c>
      <c r="E193" s="111">
        <v>366.73194541935487</v>
      </c>
      <c r="F193" s="111">
        <v>39.209592487683565</v>
      </c>
      <c r="G193" s="111">
        <v>94.766419354838703</v>
      </c>
      <c r="H193" s="111">
        <v>267.27613677408004</v>
      </c>
      <c r="I193" s="111">
        <v>832.58685697636179</v>
      </c>
      <c r="J193" s="131"/>
      <c r="K193" s="111">
        <v>-7.1168680325470746E-2</v>
      </c>
      <c r="L193" s="111">
        <v>-2.0737256773256689</v>
      </c>
      <c r="M193" s="111">
        <v>6.2132310580645367</v>
      </c>
      <c r="N193" s="111">
        <v>0.64644373373769781</v>
      </c>
      <c r="O193" s="111">
        <v>-3.3833961290322634</v>
      </c>
      <c r="P193" s="111">
        <v>2.6430624403200227</v>
      </c>
      <c r="Q193" s="111">
        <v>3.9744467454388541</v>
      </c>
    </row>
    <row r="194" spans="2:17" ht="15.5">
      <c r="B194" s="118">
        <v>44866</v>
      </c>
      <c r="C194" s="110">
        <v>34.855698373601591</v>
      </c>
      <c r="D194" s="110">
        <v>27.297164893242563</v>
      </c>
      <c r="E194" s="110">
        <v>362.53856008000002</v>
      </c>
      <c r="F194" s="110">
        <v>39.711745670371663</v>
      </c>
      <c r="G194" s="110">
        <v>91.742248000000004</v>
      </c>
      <c r="H194" s="110">
        <v>267.008041193216</v>
      </c>
      <c r="I194" s="148">
        <v>823.15345821043184</v>
      </c>
      <c r="J194"/>
      <c r="K194" s="149">
        <v>-1.0450264705319725</v>
      </c>
      <c r="L194" s="110">
        <v>-2.9506730658918414</v>
      </c>
      <c r="M194" s="110">
        <v>7.184317960000044</v>
      </c>
      <c r="N194" s="110">
        <v>0.95532354695789223</v>
      </c>
      <c r="O194" s="110">
        <v>-1.6112397006792776</v>
      </c>
      <c r="P194" s="110">
        <v>2.4815419578559954</v>
      </c>
      <c r="Q194" s="110">
        <v>5.014244227710833</v>
      </c>
    </row>
    <row r="195" spans="2:17" ht="15.5">
      <c r="B195" s="119">
        <v>44896</v>
      </c>
      <c r="C195" s="111">
        <v>33.233059241063593</v>
      </c>
      <c r="D195" s="111">
        <v>25.491535420865532</v>
      </c>
      <c r="E195" s="111">
        <v>359.80757461935485</v>
      </c>
      <c r="F195" s="111">
        <v>39.620732695722985</v>
      </c>
      <c r="G195" s="111">
        <v>81.076196129032255</v>
      </c>
      <c r="H195" s="111">
        <v>268.62608802048004</v>
      </c>
      <c r="I195" s="146">
        <v>807.85518612651936</v>
      </c>
      <c r="J195" s="150"/>
      <c r="K195" s="147">
        <v>-0.5357271468609639</v>
      </c>
      <c r="L195" s="111">
        <v>-1.8211302288673501</v>
      </c>
      <c r="M195" s="111">
        <v>3.6518748774193455</v>
      </c>
      <c r="N195" s="111">
        <v>0.32569885093359829</v>
      </c>
      <c r="O195" s="111">
        <v>-0.48422480351294439</v>
      </c>
      <c r="P195" s="111">
        <v>1.6199414956800524</v>
      </c>
      <c r="Q195" s="111">
        <v>2.7564330447918337</v>
      </c>
    </row>
    <row r="196" spans="2:17" ht="15.5">
      <c r="B196" s="118">
        <v>44927</v>
      </c>
      <c r="C196" s="110">
        <v>30.806341939491912</v>
      </c>
      <c r="D196" s="110">
        <v>22.302806451612902</v>
      </c>
      <c r="E196" s="110">
        <v>369.42331172903226</v>
      </c>
      <c r="F196" s="110">
        <v>40.174487637887061</v>
      </c>
      <c r="G196" s="110">
        <v>73.682849032258076</v>
      </c>
      <c r="H196" s="110">
        <v>274.36693332096002</v>
      </c>
      <c r="I196" s="148">
        <v>810.75673011124229</v>
      </c>
      <c r="K196" s="149">
        <v>1.0387268599220789</v>
      </c>
      <c r="L196" s="110">
        <v>-0.9350176397548644</v>
      </c>
      <c r="M196" s="110">
        <v>3.7289411225806361</v>
      </c>
      <c r="N196" s="110">
        <v>0.39526819367896593</v>
      </c>
      <c r="O196" s="110">
        <v>0.88171954617493498</v>
      </c>
      <c r="P196" s="110">
        <v>3.666183384959993</v>
      </c>
      <c r="Q196" s="110">
        <v>8.775821467561741</v>
      </c>
    </row>
    <row r="197" spans="2:17" ht="15.5">
      <c r="B197" s="119">
        <v>44958</v>
      </c>
      <c r="C197" s="111">
        <v>28.75756598003424</v>
      </c>
      <c r="D197" s="111">
        <v>19.766710384394692</v>
      </c>
      <c r="E197" s="111">
        <v>387.14079450000008</v>
      </c>
      <c r="F197" s="111">
        <v>41.200296957662282</v>
      </c>
      <c r="G197" s="111">
        <v>62.917294285714284</v>
      </c>
      <c r="H197" s="111">
        <v>278.74869236660572</v>
      </c>
      <c r="I197" s="146">
        <v>818.53135447441127</v>
      </c>
      <c r="K197" s="147">
        <v>-0.38009511892844472</v>
      </c>
      <c r="L197" s="111">
        <v>-1.1486171602668627</v>
      </c>
      <c r="M197" s="111">
        <v>4.3834000285714865</v>
      </c>
      <c r="N197" s="111">
        <v>0.88837998536166651</v>
      </c>
      <c r="O197" s="111">
        <v>1.4137526824487523</v>
      </c>
      <c r="P197" s="111">
        <v>2.8003875855771412</v>
      </c>
      <c r="Q197" s="111">
        <v>7.9572080027637639</v>
      </c>
    </row>
    <row r="198" spans="2:17" ht="15.5">
      <c r="B198" s="118">
        <v>44986</v>
      </c>
      <c r="C198" s="110">
        <v>26.526955869639579</v>
      </c>
      <c r="D198" s="110">
        <v>18.720185998733076</v>
      </c>
      <c r="E198" s="110">
        <v>402.18962357419349</v>
      </c>
      <c r="F198" s="110">
        <v>42.607806214104841</v>
      </c>
      <c r="G198" s="110">
        <v>56.859851612903228</v>
      </c>
      <c r="H198" s="110">
        <v>281.51456992032001</v>
      </c>
      <c r="I198" s="148">
        <v>828.41899318989419</v>
      </c>
      <c r="K198" s="149">
        <v>-0.85846099891764638</v>
      </c>
      <c r="L198" s="110">
        <v>-0.66874335955494146</v>
      </c>
      <c r="M198" s="110">
        <v>3.5406613935483051</v>
      </c>
      <c r="N198" s="110">
        <v>0.33146152725502276</v>
      </c>
      <c r="O198" s="110">
        <v>0.19567406634217832</v>
      </c>
      <c r="P198" s="110">
        <v>1.3641612595200172</v>
      </c>
      <c r="Q198" s="110">
        <v>3.9047538881928858</v>
      </c>
    </row>
    <row r="199" spans="2:17" ht="15.5">
      <c r="B199" s="119">
        <v>45017</v>
      </c>
      <c r="C199" s="111">
        <v>28.424065895453104</v>
      </c>
      <c r="D199" s="111">
        <v>19.238434225053428</v>
      </c>
      <c r="E199" s="111">
        <v>412.90065164000009</v>
      </c>
      <c r="F199" s="111">
        <v>44.426933909606298</v>
      </c>
      <c r="G199" s="111">
        <v>49.384798753739148</v>
      </c>
      <c r="H199" s="111">
        <v>281.98539502169598</v>
      </c>
      <c r="I199" s="146">
        <v>836.36027944554803</v>
      </c>
      <c r="K199" s="147">
        <v>0.5112492319252695</v>
      </c>
      <c r="L199" s="111">
        <v>-0.36361124341642181</v>
      </c>
      <c r="M199" s="111">
        <v>1.5668048000000567</v>
      </c>
      <c r="N199" s="111">
        <v>3.0731103998334675E-2</v>
      </c>
      <c r="O199" s="111">
        <v>3.1115413735534503</v>
      </c>
      <c r="P199" s="111">
        <v>0.8369697727679295</v>
      </c>
      <c r="Q199" s="111">
        <v>5.693685038828562</v>
      </c>
    </row>
    <row r="200" spans="2:17" ht="15.5">
      <c r="B200" s="118">
        <v>45047</v>
      </c>
      <c r="C200" s="110">
        <v>28.460892616175446</v>
      </c>
      <c r="D200" s="110">
        <v>20.105081230045258</v>
      </c>
      <c r="E200" s="110">
        <v>419.05177116129033</v>
      </c>
      <c r="F200" s="110">
        <v>44.795247403157553</v>
      </c>
      <c r="G200" s="110">
        <v>30.635613052278714</v>
      </c>
      <c r="H200" s="110">
        <v>282.09718045824002</v>
      </c>
      <c r="I200" s="148">
        <v>825.14578592118733</v>
      </c>
      <c r="K200" s="149">
        <v>-0.69773060267979048</v>
      </c>
      <c r="L200" s="110">
        <v>0.28401576158849906</v>
      </c>
      <c r="M200" s="110">
        <v>4.774964916129079</v>
      </c>
      <c r="N200" s="110">
        <v>0.23418144397619756</v>
      </c>
      <c r="O200" s="110">
        <v>2.1064163708488408</v>
      </c>
      <c r="P200" s="110">
        <v>1.3783712726399813</v>
      </c>
      <c r="Q200" s="110">
        <v>8.0802191625027717</v>
      </c>
    </row>
    <row r="201" spans="2:17" ht="15.5">
      <c r="B201" s="119">
        <v>45078</v>
      </c>
      <c r="C201" s="111">
        <v>30.209444399999999</v>
      </c>
      <c r="D201" s="111">
        <v>19.220919902017823</v>
      </c>
      <c r="E201" s="111">
        <v>404.94003346666665</v>
      </c>
      <c r="F201" s="111">
        <v>42.484652265357973</v>
      </c>
      <c r="G201" s="111">
        <v>7.4531603384115064</v>
      </c>
      <c r="H201" s="111">
        <v>278.22637288435203</v>
      </c>
      <c r="I201" s="146">
        <v>782.53458325680594</v>
      </c>
      <c r="K201" s="147">
        <v>-0.26332692837748084</v>
      </c>
      <c r="L201" s="111">
        <v>0.22813921167400153</v>
      </c>
      <c r="M201" s="111">
        <v>0.47714362666658872</v>
      </c>
      <c r="N201" s="111">
        <v>0.27533949262559787</v>
      </c>
      <c r="O201" s="111">
        <v>-0.1218876615884934</v>
      </c>
      <c r="P201" s="111">
        <v>0.41114304627205911</v>
      </c>
      <c r="Q201" s="111">
        <v>1.0065507872723174</v>
      </c>
    </row>
    <row r="202" spans="2:17" ht="15.5">
      <c r="B202" s="118">
        <v>45108</v>
      </c>
      <c r="C202" s="110">
        <v>31.864834870967744</v>
      </c>
      <c r="D202" s="110">
        <v>18.392985015318825</v>
      </c>
      <c r="E202" s="110">
        <v>393.6443268774193</v>
      </c>
      <c r="F202" s="110">
        <v>40.196357757284872</v>
      </c>
      <c r="G202" s="110">
        <v>8.946087969866257</v>
      </c>
      <c r="H202" s="110">
        <v>269.77709908319997</v>
      </c>
      <c r="I202" s="148">
        <v>762.82169157405701</v>
      </c>
      <c r="K202" s="149">
        <v>-5.1095016416532246E-2</v>
      </c>
      <c r="L202" s="110">
        <v>-5.4311688854724594E-4</v>
      </c>
      <c r="M202" s="110">
        <v>0.92507969032243409</v>
      </c>
      <c r="N202" s="110">
        <v>0.37665183514617695</v>
      </c>
      <c r="O202" s="110">
        <v>-7.6301707553097842E-2</v>
      </c>
      <c r="P202" s="110">
        <v>-2.7709525584000403</v>
      </c>
      <c r="Q202" s="110">
        <v>-1.5971608737895622</v>
      </c>
    </row>
    <row r="203" spans="2:17" ht="15.5">
      <c r="B203" s="119">
        <v>45139</v>
      </c>
      <c r="C203" s="111">
        <v>34.128936234607451</v>
      </c>
      <c r="D203" s="111">
        <v>21.40259533110294</v>
      </c>
      <c r="E203" s="111">
        <v>380.2125480129032</v>
      </c>
      <c r="F203" s="111">
        <v>38.387096774193552</v>
      </c>
      <c r="G203" s="111">
        <v>40.765192865806455</v>
      </c>
      <c r="H203" s="111">
        <v>267.54612702335993</v>
      </c>
      <c r="I203" s="146">
        <v>782.44249624197346</v>
      </c>
      <c r="K203" s="147">
        <v>-0.12258667112634924</v>
      </c>
      <c r="L203" s="111">
        <v>0.13672079215280419</v>
      </c>
      <c r="M203" s="111">
        <v>0.29976845161280607</v>
      </c>
      <c r="N203" s="111">
        <v>0.24871980483637657</v>
      </c>
      <c r="O203" s="111">
        <v>-0.86937616645160887</v>
      </c>
      <c r="P203" s="111">
        <v>-2.6714824665601213</v>
      </c>
      <c r="Q203" s="111">
        <v>-2.9782362555361033</v>
      </c>
    </row>
    <row r="204" spans="2:17" ht="15.5">
      <c r="B204" s="118">
        <v>45170</v>
      </c>
      <c r="C204" s="110">
        <v>34.475661700000003</v>
      </c>
      <c r="D204" s="110">
        <v>26.705286407431306</v>
      </c>
      <c r="E204" s="110">
        <v>369.27739018666671</v>
      </c>
      <c r="F204" s="110">
        <v>37.9</v>
      </c>
      <c r="G204" s="110">
        <v>80.821985674590408</v>
      </c>
      <c r="H204" s="110">
        <v>266.963990152544</v>
      </c>
      <c r="I204" s="110">
        <v>816.14431412123236</v>
      </c>
      <c r="K204" s="110">
        <f t="shared" ref="K204:Q207" si="18">C204-C192</f>
        <v>-1.2942785790653915</v>
      </c>
      <c r="L204" s="110">
        <f t="shared" si="18"/>
        <v>0.13302654843271711</v>
      </c>
      <c r="M204" s="110">
        <f t="shared" si="18"/>
        <v>-3.6072610933333067</v>
      </c>
      <c r="N204" s="110">
        <f t="shared" si="18"/>
        <v>-0.4399010337913154</v>
      </c>
      <c r="O204" s="110">
        <f t="shared" si="18"/>
        <v>-0.33461832540959335</v>
      </c>
      <c r="P204" s="110">
        <f t="shared" si="18"/>
        <v>-0.89570449366397042</v>
      </c>
      <c r="Q204" s="110">
        <f t="shared" si="18"/>
        <v>-6.4387369768310236</v>
      </c>
    </row>
    <row r="205" spans="2:17" ht="15.5">
      <c r="B205" s="119">
        <v>45200</v>
      </c>
      <c r="C205" s="111">
        <v>34.401736369119327</v>
      </c>
      <c r="D205" s="111">
        <v>29.228325594015324</v>
      </c>
      <c r="E205" s="111">
        <v>360.14397750967743</v>
      </c>
      <c r="F205" s="111">
        <v>38.199400460319708</v>
      </c>
      <c r="G205" s="111">
        <v>94.487590621573887</v>
      </c>
      <c r="H205" s="111">
        <v>264.94569462240003</v>
      </c>
      <c r="I205" s="111">
        <v>821.40672517710573</v>
      </c>
      <c r="K205" s="111">
        <f t="shared" si="18"/>
        <v>-1.538602627974555</v>
      </c>
      <c r="L205" s="111">
        <f>D205-D193</f>
        <v>0.56590165070463527</v>
      </c>
      <c r="M205" s="111">
        <f t="shared" si="18"/>
        <v>-6.5879679096774453</v>
      </c>
      <c r="N205" s="111">
        <f t="shared" si="18"/>
        <v>-1.0101920273638569</v>
      </c>
      <c r="O205" s="111">
        <f t="shared" si="18"/>
        <v>-0.27882873326481672</v>
      </c>
      <c r="P205" s="111">
        <f t="shared" si="18"/>
        <v>-2.3304421516800176</v>
      </c>
      <c r="Q205" s="111">
        <f>I205-I193</f>
        <v>-11.18013179925606</v>
      </c>
    </row>
    <row r="206" spans="2:17" ht="15.5">
      <c r="B206" s="118">
        <v>45231</v>
      </c>
      <c r="C206" s="110">
        <v>33.469203799999995</v>
      </c>
      <c r="D206" s="110">
        <v>28.999857406399812</v>
      </c>
      <c r="E206" s="110">
        <v>352.79491179999997</v>
      </c>
      <c r="F206" s="110">
        <v>38.679333333333332</v>
      </c>
      <c r="G206" s="110">
        <v>91.274692529577337</v>
      </c>
      <c r="H206" s="110">
        <v>265.05511172342398</v>
      </c>
      <c r="I206" s="110">
        <v>810.27311059273438</v>
      </c>
      <c r="K206" s="110">
        <f t="shared" si="18"/>
        <v>-1.3864945736015954</v>
      </c>
      <c r="L206" s="110">
        <f t="shared" si="18"/>
        <v>1.702692513157249</v>
      </c>
      <c r="M206" s="110">
        <f t="shared" si="18"/>
        <v>-9.743648280000059</v>
      </c>
      <c r="N206" s="110">
        <f t="shared" si="18"/>
        <v>-1.0324123370383305</v>
      </c>
      <c r="O206" s="110">
        <f t="shared" si="18"/>
        <v>-0.46755547042266699</v>
      </c>
      <c r="P206" s="110">
        <f t="shared" si="18"/>
        <v>-1.952929469792025</v>
      </c>
      <c r="Q206" s="110">
        <f>I206-I194</f>
        <v>-12.880347617697453</v>
      </c>
    </row>
    <row r="207" spans="2:17" ht="15.5">
      <c r="B207" s="119">
        <v>45261</v>
      </c>
      <c r="C207" s="111">
        <v>30.683612293633349</v>
      </c>
      <c r="D207" s="111">
        <v>26.033944881778556</v>
      </c>
      <c r="E207" s="111">
        <v>358.81824452903226</v>
      </c>
      <c r="F207" s="111">
        <v>39.537741935483872</v>
      </c>
      <c r="G207" s="111">
        <v>81.816341207002296</v>
      </c>
      <c r="H207" s="111">
        <v>267.61717708895998</v>
      </c>
      <c r="I207" s="111">
        <v>804.50706193589031</v>
      </c>
      <c r="K207" s="111">
        <f t="shared" si="18"/>
        <v>-2.5494469474302441</v>
      </c>
      <c r="L207" s="111">
        <f>D207-D195</f>
        <v>0.54240946091302433</v>
      </c>
      <c r="M207" s="111">
        <f t="shared" si="18"/>
        <v>-0.98933009032259633</v>
      </c>
      <c r="N207" s="111">
        <f t="shared" si="18"/>
        <v>-8.2990760239113115E-2</v>
      </c>
      <c r="O207" s="111">
        <f t="shared" si="18"/>
        <v>0.74014507797004114</v>
      </c>
      <c r="P207" s="111">
        <f t="shared" si="18"/>
        <v>-1.0089109315200631</v>
      </c>
      <c r="Q207" s="111">
        <f>I207-I195</f>
        <v>-3.3481241906290506</v>
      </c>
    </row>
    <row r="208" spans="2:17" ht="15.5">
      <c r="B208" s="118">
        <v>45292</v>
      </c>
      <c r="C208" s="110">
        <v>26.91341785398895</v>
      </c>
      <c r="D208" s="110">
        <v>23.468243724969582</v>
      </c>
      <c r="E208" s="110">
        <v>368.68679651612905</v>
      </c>
      <c r="F208" s="110">
        <v>40.038425152088138</v>
      </c>
      <c r="G208" s="110">
        <v>74.974017900345629</v>
      </c>
      <c r="H208" s="110">
        <v>271.16968036895997</v>
      </c>
      <c r="I208" s="110">
        <v>805.25058151648136</v>
      </c>
      <c r="K208" s="110">
        <v>-3.8929240855029619</v>
      </c>
      <c r="L208" s="110">
        <v>1.1654372733566802</v>
      </c>
      <c r="M208" s="110">
        <v>-0.73651521290321398</v>
      </c>
      <c r="N208" s="110">
        <v>-0.13609097694411787</v>
      </c>
      <c r="O208" s="110">
        <v>1.2911688680875528</v>
      </c>
      <c r="P208" s="110">
        <v>-3.1972529520000421</v>
      </c>
      <c r="Q208" s="110">
        <v>-5.5061770859060744</v>
      </c>
    </row>
    <row r="209" spans="2:17" ht="15.5">
      <c r="B209" s="119">
        <v>45323</v>
      </c>
      <c r="C209" s="111">
        <v>23.647851172413795</v>
      </c>
      <c r="D209" s="111">
        <v>20.739313826837709</v>
      </c>
      <c r="E209" s="111">
        <v>402.30580474285722</v>
      </c>
      <c r="F209" s="111">
        <v>40.896551724137929</v>
      </c>
      <c r="G209" s="111">
        <v>64.112375859223548</v>
      </c>
      <c r="H209" s="111">
        <v>276.23040504148963</v>
      </c>
      <c r="I209" s="111">
        <v>827.9323023669599</v>
      </c>
      <c r="K209" s="111">
        <v>-5.1097148076204455</v>
      </c>
      <c r="L209" s="111">
        <v>0.97260344244301677</v>
      </c>
      <c r="M209" s="111">
        <v>15.165010242857136</v>
      </c>
      <c r="N209" s="111">
        <v>-0.30380541871920741</v>
      </c>
      <c r="O209" s="111">
        <v>1.1950815735092633</v>
      </c>
      <c r="P209" s="111">
        <v>-2.5182873251160913</v>
      </c>
      <c r="Q209" s="111">
        <v>9.4008877073537178</v>
      </c>
    </row>
    <row r="210" spans="2:17" ht="15.5">
      <c r="B210" s="118">
        <v>45352</v>
      </c>
      <c r="C210" s="154">
        <v>22.719606419354839</v>
      </c>
      <c r="D210" s="110">
        <v>19.229615491621214</v>
      </c>
      <c r="E210" s="110">
        <v>406.50188725161286</v>
      </c>
      <c r="F210" s="110">
        <v>42.612903225806448</v>
      </c>
      <c r="G210" s="110">
        <v>54.886203870967748</v>
      </c>
      <c r="H210" s="110">
        <v>279.58200813600001</v>
      </c>
      <c r="I210" s="110">
        <v>825.53222439536319</v>
      </c>
      <c r="K210" s="110">
        <v>-3.8073494502847396</v>
      </c>
      <c r="L210" s="110">
        <v>0.50942949288813821</v>
      </c>
      <c r="M210" s="110">
        <v>4.3122636774193666</v>
      </c>
      <c r="N210" s="110">
        <v>5.161290322575951E-3</v>
      </c>
      <c r="O210" s="110">
        <v>-1.9736477419354799</v>
      </c>
      <c r="P210" s="110">
        <v>-1.9325617843200007</v>
      </c>
      <c r="Q210" s="110">
        <v>-2.8867045159100826</v>
      </c>
    </row>
    <row r="211" spans="2:17" ht="15.5">
      <c r="B211" s="119">
        <v>45383</v>
      </c>
      <c r="C211" s="111">
        <v>23.809028166666668</v>
      </c>
      <c r="D211" s="111">
        <v>19.727864294990997</v>
      </c>
      <c r="E211" s="111">
        <v>418.17502159999992</v>
      </c>
      <c r="F211" s="111">
        <v>43.7</v>
      </c>
      <c r="G211" s="111">
        <v>47.352983030801461</v>
      </c>
      <c r="H211" s="111">
        <v>280.19398603436798</v>
      </c>
      <c r="I211" s="111">
        <v>832.958883126827</v>
      </c>
      <c r="K211" s="111">
        <v>-4.6150377287864366</v>
      </c>
      <c r="L211" s="111">
        <v>0.4894300699375691</v>
      </c>
      <c r="M211" s="111">
        <v>5.2743699599998308</v>
      </c>
      <c r="N211" s="111">
        <v>-0.72699999999999676</v>
      </c>
      <c r="O211" s="111">
        <v>-2.0318157229376865</v>
      </c>
      <c r="P211" s="111">
        <v>-1.7914089873279977</v>
      </c>
      <c r="Q211" s="111">
        <v>-3.4014624091148562</v>
      </c>
    </row>
    <row r="212" spans="2:17" ht="15.5">
      <c r="B212" s="118">
        <v>45413</v>
      </c>
      <c r="C212" s="110">
        <v>25.391529416158814</v>
      </c>
      <c r="D212" s="110">
        <v>20.80838533233058</v>
      </c>
      <c r="E212" s="110">
        <v>422.62627602580659</v>
      </c>
      <c r="F212" s="110">
        <v>44.483870967741936</v>
      </c>
      <c r="G212" s="110">
        <v>28.727539354838708</v>
      </c>
      <c r="H212" s="110">
        <v>278.85729746688003</v>
      </c>
      <c r="I212" s="110">
        <v>820.89489856375656</v>
      </c>
      <c r="K212" s="110">
        <v>-3.0693632000166318</v>
      </c>
      <c r="L212" s="110">
        <v>0.70330410228532259</v>
      </c>
      <c r="M212" s="110">
        <v>3.5745048645162569</v>
      </c>
      <c r="N212" s="110">
        <v>-0.31129032258064626</v>
      </c>
      <c r="O212" s="110">
        <v>-1.9080736974400061</v>
      </c>
      <c r="P212" s="110">
        <v>-3.2398829913599911</v>
      </c>
      <c r="Q212" s="110">
        <v>-4.2508012445957775</v>
      </c>
    </row>
    <row r="213" spans="2:17" ht="15.5">
      <c r="B213" s="119">
        <v>45444</v>
      </c>
      <c r="C213" s="111">
        <v>28.051316433333334</v>
      </c>
      <c r="D213" s="111">
        <v>19.876919780134969</v>
      </c>
      <c r="E213" s="111">
        <v>409.81430516</v>
      </c>
      <c r="F213" s="111">
        <v>42.541989498691301</v>
      </c>
      <c r="G213" s="111">
        <v>7.3727613311743703</v>
      </c>
      <c r="H213" s="111">
        <v>273.51291153244802</v>
      </c>
      <c r="I213" s="111">
        <v>781.17020373578202</v>
      </c>
      <c r="K213" s="111">
        <v>-2.1581279666666653</v>
      </c>
      <c r="L213" s="111">
        <v>0.65599987811714655</v>
      </c>
      <c r="M213" s="111">
        <v>4.8742716933333554</v>
      </c>
      <c r="N213" s="111">
        <v>5.7322832024638615E-2</v>
      </c>
      <c r="O213" s="111">
        <v>-8.0399007237136111E-2</v>
      </c>
      <c r="P213" s="111">
        <v>-4.7134613519040158</v>
      </c>
      <c r="Q213" s="111">
        <v>-1.3643939223327379</v>
      </c>
    </row>
    <row r="214" spans="2:17" ht="15.5">
      <c r="B214" s="118">
        <v>45474</v>
      </c>
      <c r="C214" s="110">
        <v>30.346673129032258</v>
      </c>
      <c r="D214" s="110">
        <v>18.679680610099354</v>
      </c>
      <c r="E214" s="110">
        <v>393.0375370451614</v>
      </c>
      <c r="F214" s="110">
        <v>40.229474171822929</v>
      </c>
      <c r="G214" s="110">
        <v>9.7115999999999989</v>
      </c>
      <c r="H214" s="110">
        <v>268.82502820416005</v>
      </c>
      <c r="I214" s="110">
        <v>760.82999316027599</v>
      </c>
      <c r="K214" s="110">
        <v>-1.5181617419354865</v>
      </c>
      <c r="L214" s="110">
        <v>0.28669559478052875</v>
      </c>
      <c r="M214" s="110">
        <v>-0.60678983225790262</v>
      </c>
      <c r="N214" s="110">
        <v>3.3116414538056915E-2</v>
      </c>
      <c r="O214" s="110">
        <v>0.76551203013374192</v>
      </c>
      <c r="P214" s="110">
        <v>-0.9520708790399226</v>
      </c>
      <c r="Q214" s="110">
        <v>-1.9916984137810232</v>
      </c>
    </row>
    <row r="215" spans="2:17" ht="15.5">
      <c r="B215" s="119">
        <v>45505</v>
      </c>
      <c r="C215" s="153">
        <v>32.025792290322585</v>
      </c>
      <c r="D215" s="153">
        <v>21.997482960036248</v>
      </c>
      <c r="E215" s="153">
        <v>377.82321917419358</v>
      </c>
      <c r="F215" s="153">
        <v>38.508776290668195</v>
      </c>
      <c r="G215" s="153">
        <v>44.422738064516132</v>
      </c>
      <c r="H215" s="153">
        <v>268.65450804672003</v>
      </c>
      <c r="I215" s="153">
        <v>783.43251682645678</v>
      </c>
      <c r="J215" s="145"/>
      <c r="K215" s="111">
        <v>-2.1031439442848665</v>
      </c>
      <c r="L215" s="111">
        <v>0.59488762893330716</v>
      </c>
      <c r="M215" s="111">
        <v>-2.3893288387096163</v>
      </c>
      <c r="N215" s="111">
        <v>0.12167951647464292</v>
      </c>
      <c r="O215" s="111">
        <v>3.657545198709677</v>
      </c>
      <c r="P215" s="111">
        <v>1.1083810233600957</v>
      </c>
      <c r="Q215" s="111">
        <v>0.99002058448331809</v>
      </c>
    </row>
    <row r="216" spans="2:17" ht="15.5">
      <c r="B216" s="118">
        <v>45536</v>
      </c>
      <c r="C216" s="110">
        <v>33.831716999999998</v>
      </c>
      <c r="D216" s="110">
        <v>27.082056743653741</v>
      </c>
      <c r="E216" s="110">
        <v>369.45936996000012</v>
      </c>
      <c r="F216" s="110">
        <v>38.43333333333333</v>
      </c>
      <c r="G216" s="110">
        <v>84.167200000000008</v>
      </c>
      <c r="H216" s="110">
        <v>268.13868457046402</v>
      </c>
      <c r="I216" s="110">
        <v>821.11236160745125</v>
      </c>
      <c r="J216"/>
      <c r="K216" s="110">
        <v>-0.64394470000000581</v>
      </c>
      <c r="L216" s="110">
        <v>0.37677033622243528</v>
      </c>
      <c r="M216" s="110">
        <v>0.18197977333340987</v>
      </c>
      <c r="N216" s="110">
        <v>0.53333333333333144</v>
      </c>
      <c r="O216" s="110">
        <v>3.3452143254096001</v>
      </c>
      <c r="P216" s="110">
        <v>1.1746944179200227</v>
      </c>
      <c r="Q216" s="110">
        <v>4.968047486218893</v>
      </c>
    </row>
    <row r="217" spans="2:17" ht="15.5">
      <c r="B217" s="119">
        <v>45566</v>
      </c>
      <c r="C217" s="153">
        <v>34.262732612903221</v>
      </c>
      <c r="D217" s="153">
        <v>29.601724798691926</v>
      </c>
      <c r="E217" s="153">
        <v>362.92249199999998</v>
      </c>
      <c r="F217" s="153">
        <v>39.548387096774192</v>
      </c>
      <c r="G217" s="153">
        <v>96.426789677419364</v>
      </c>
      <c r="H217" s="153">
        <v>266.79299632800002</v>
      </c>
      <c r="I217" s="153">
        <v>829.55512251378877</v>
      </c>
      <c r="J217"/>
      <c r="K217" s="111">
        <v>-0.1390037562161055</v>
      </c>
      <c r="L217" s="111">
        <v>0.37339920467660193</v>
      </c>
      <c r="M217" s="111">
        <v>2.77851449032255</v>
      </c>
      <c r="N217" s="111">
        <v>1.3490322580645113</v>
      </c>
      <c r="O217" s="111">
        <v>1.9391990558454779</v>
      </c>
      <c r="P217" s="111">
        <v>1.847301705599989</v>
      </c>
      <c r="Q217" s="111">
        <v>8.148442958293117</v>
      </c>
    </row>
    <row r="218" spans="2:17" ht="15.5">
      <c r="B218" s="118">
        <v>45597</v>
      </c>
      <c r="C218" s="110">
        <v>33.960599933333334</v>
      </c>
      <c r="D218" s="110">
        <v>28.932443272678537</v>
      </c>
      <c r="E218" s="110">
        <v>359.38293752000004</v>
      </c>
      <c r="F218" s="110">
        <v>40.733333333333334</v>
      </c>
      <c r="G218" s="110">
        <v>93.166616000000005</v>
      </c>
      <c r="H218" s="110">
        <v>264.13003986931204</v>
      </c>
      <c r="I218" s="110">
        <v>820.3059699286573</v>
      </c>
      <c r="J218"/>
      <c r="K218" s="110">
        <v>0.49139613333333898</v>
      </c>
      <c r="L218" s="110">
        <v>-6.7414133721275249E-2</v>
      </c>
      <c r="M218" s="110">
        <v>6.5880257200000756</v>
      </c>
      <c r="N218" s="110">
        <v>2.054000000000002</v>
      </c>
      <c r="O218" s="110">
        <v>1.8919234704226682</v>
      </c>
      <c r="P218" s="110">
        <v>-0.92507185411193404</v>
      </c>
      <c r="Q218" s="110">
        <v>10.032859335922922</v>
      </c>
    </row>
    <row r="219" spans="2:17" ht="15.5">
      <c r="B219" s="119">
        <v>45627</v>
      </c>
      <c r="C219" s="153">
        <v>32.048693677419358</v>
      </c>
      <c r="D219" s="153">
        <v>25.769382966823901</v>
      </c>
      <c r="E219" s="153">
        <v>356.32236332903227</v>
      </c>
      <c r="F219" s="153">
        <v>41.258064516129032</v>
      </c>
      <c r="G219" s="153">
        <v>82.987188387096779</v>
      </c>
      <c r="H219" s="153">
        <v>266.35248592127999</v>
      </c>
      <c r="I219" s="153">
        <v>804.59219152036189</v>
      </c>
      <c r="J219" s="145"/>
      <c r="K219" s="111">
        <v>1.3650813837860092</v>
      </c>
      <c r="L219" s="111">
        <v>-0.26456191495465475</v>
      </c>
      <c r="M219" s="111">
        <v>-2.4958811999999853</v>
      </c>
      <c r="N219" s="111">
        <v>1.7203225806451599</v>
      </c>
      <c r="O219" s="111">
        <v>1.1708471800944835</v>
      </c>
      <c r="P219" s="111">
        <v>-1.2646911676799846</v>
      </c>
      <c r="Q219" s="111">
        <v>8.5129584471587805E-2</v>
      </c>
    </row>
    <row r="220" spans="2:17" ht="15.5">
      <c r="B220" s="118">
        <v>45658</v>
      </c>
      <c r="C220" s="110">
        <v>28.410244387096775</v>
      </c>
      <c r="D220" s="110">
        <v>22.846768099461194</v>
      </c>
      <c r="E220" s="110">
        <v>364.902718567742</v>
      </c>
      <c r="F220" s="110">
        <v>41.354838709677416</v>
      </c>
      <c r="G220" s="110">
        <v>74.716664516129043</v>
      </c>
      <c r="H220" s="110">
        <v>272.44858154975998</v>
      </c>
      <c r="I220" s="110">
        <v>809.57665274354383</v>
      </c>
      <c r="J220"/>
      <c r="K220" s="110">
        <v>1.496826533107825</v>
      </c>
      <c r="L220" s="110">
        <v>-0.62147562550838842</v>
      </c>
      <c r="M220" s="110">
        <v>-3.7840779483870506</v>
      </c>
      <c r="N220" s="110">
        <v>1.3164135575892786</v>
      </c>
      <c r="O220" s="110">
        <v>-0.25735338421658582</v>
      </c>
      <c r="P220" s="110">
        <v>1.2789011808000055</v>
      </c>
      <c r="Q220" s="110">
        <v>4.3260712270624708</v>
      </c>
    </row>
    <row r="221" spans="2:17" ht="15.5">
      <c r="B221" s="119">
        <v>45689</v>
      </c>
      <c r="C221" s="153">
        <v>26.515809649999998</v>
      </c>
      <c r="D221" s="153">
        <v>20.441179045917927</v>
      </c>
      <c r="E221" s="153">
        <v>379.09785548571426</v>
      </c>
      <c r="F221" s="153">
        <v>42</v>
      </c>
      <c r="G221" s="153">
        <v>64.686192857142856</v>
      </c>
      <c r="H221" s="153">
        <v>278.87455248281145</v>
      </c>
      <c r="I221" s="153">
        <v>813.79732538671806</v>
      </c>
      <c r="J221" s="145"/>
      <c r="K221" s="111">
        <v>2.8679584775862033</v>
      </c>
      <c r="L221" s="111">
        <v>-0.29813478091978141</v>
      </c>
      <c r="M221" s="111">
        <v>-23.207949257142957</v>
      </c>
      <c r="N221" s="111">
        <v>1.1034482758620712</v>
      </c>
      <c r="O221" s="111">
        <v>0.57381699791930885</v>
      </c>
      <c r="P221" s="111">
        <v>2.6441474413218202</v>
      </c>
      <c r="Q221" s="111">
        <v>-14.134976980241845</v>
      </c>
    </row>
    <row r="222" spans="2:17" ht="15.5">
      <c r="B222" s="118">
        <v>45717</v>
      </c>
      <c r="C222" s="110">
        <v>26.336969638709675</v>
      </c>
      <c r="D222" s="110">
        <v>19.222399633410774</v>
      </c>
      <c r="E222" s="110">
        <v>402.76480091612905</v>
      </c>
      <c r="F222" s="110">
        <v>44.228709677419353</v>
      </c>
      <c r="G222" s="110">
        <v>55.230809032258065</v>
      </c>
      <c r="H222" s="110">
        <v>282.40980074688002</v>
      </c>
      <c r="I222" s="110">
        <v>830.19348964480696</v>
      </c>
      <c r="J222"/>
      <c r="K222" s="110">
        <v>3.6173632193548357</v>
      </c>
      <c r="L222" s="110">
        <v>-7.2158582104400182E-3</v>
      </c>
      <c r="M222" s="110">
        <v>-3.7370863354838093</v>
      </c>
      <c r="N222" s="110">
        <v>1.6158064516129045</v>
      </c>
      <c r="O222" s="110">
        <v>0.3446051612903176</v>
      </c>
      <c r="P222" s="110">
        <v>2.8277926108800102</v>
      </c>
      <c r="Q222" s="110">
        <v>4.6612652494437725</v>
      </c>
    </row>
    <row r="223" spans="2:17" ht="15.5">
      <c r="B223" s="119">
        <v>45748</v>
      </c>
      <c r="C223" s="153">
        <v>27.434852566666667</v>
      </c>
      <c r="D223" s="153">
        <v>19.801019056726098</v>
      </c>
      <c r="E223" s="153">
        <v>420.71687104</v>
      </c>
      <c r="F223" s="153">
        <v>46.7</v>
      </c>
      <c r="G223" s="153">
        <v>47.133632000000006</v>
      </c>
      <c r="H223" s="153">
        <v>284.71655954336001</v>
      </c>
      <c r="I223" s="153">
        <v>846.5029342067528</v>
      </c>
      <c r="J223"/>
      <c r="K223" s="111">
        <v>3.6258243999999991</v>
      </c>
      <c r="L223" s="111">
        <v>7.3154761735100493E-2</v>
      </c>
      <c r="M223" s="111">
        <v>2.5418494400000782</v>
      </c>
      <c r="N223" s="111">
        <v>3</v>
      </c>
      <c r="O223" s="111">
        <v>-0.21935103080145524</v>
      </c>
      <c r="P223" s="111">
        <v>4.5225735089920249</v>
      </c>
      <c r="Q223" s="111">
        <v>13.544051079925794</v>
      </c>
    </row>
    <row r="224" spans="2:17" ht="15.5">
      <c r="B224" s="118">
        <v>45778</v>
      </c>
      <c r="C224" s="110">
        <v>28.96359709677419</v>
      </c>
      <c r="D224" s="110">
        <v>20.010702284095853</v>
      </c>
      <c r="E224" s="110">
        <v>421.34622449032247</v>
      </c>
      <c r="F224" s="110">
        <v>47.064516129032256</v>
      </c>
      <c r="G224" s="110">
        <v>30.920481290322581</v>
      </c>
      <c r="H224" s="110">
        <v>285.20917333151999</v>
      </c>
      <c r="I224" s="110">
        <v>833.51469462206728</v>
      </c>
      <c r="J224"/>
      <c r="K224" s="110">
        <v>3.5720676806153762</v>
      </c>
      <c r="L224" s="110">
        <v>-0.79768304823472747</v>
      </c>
      <c r="M224" s="110">
        <v>-1.2800515354841195</v>
      </c>
      <c r="N224" s="110">
        <v>2.5806451612903203</v>
      </c>
      <c r="O224" s="110">
        <v>2.1929419354838728</v>
      </c>
      <c r="P224" s="110">
        <v>6.3518758646399647</v>
      </c>
      <c r="Q224" s="110">
        <v>12.619796058310726</v>
      </c>
    </row>
    <row r="225" spans="2:17" ht="15.5">
      <c r="B225" s="119">
        <v>45809</v>
      </c>
      <c r="C225" s="153">
        <v>30.953276166666669</v>
      </c>
      <c r="D225" s="153">
        <v>18.836666666666666</v>
      </c>
      <c r="E225" s="153">
        <v>408.86839531999999</v>
      </c>
      <c r="F225" s="153">
        <v>45.233333333333334</v>
      </c>
      <c r="G225" s="153">
        <v>8.4490920000000003</v>
      </c>
      <c r="H225" s="153">
        <v>282.45527278886397</v>
      </c>
      <c r="I225" s="153">
        <v>794.7960362755307</v>
      </c>
      <c r="J225"/>
      <c r="K225" s="111">
        <v>2.9019597333333351</v>
      </c>
      <c r="L225" s="111">
        <v>-1.0402531134683031</v>
      </c>
      <c r="M225" s="111">
        <v>-0.94590984000001299</v>
      </c>
      <c r="N225" s="111">
        <v>2.6913438346420335</v>
      </c>
      <c r="O225" s="111">
        <v>1.07633066882563</v>
      </c>
      <c r="P225" s="111">
        <v>8.9423612564159498</v>
      </c>
      <c r="Q225" s="111">
        <v>13.625832539748671</v>
      </c>
    </row>
    <row r="226" spans="2:17" ht="15.5">
      <c r="B226" s="118">
        <v>45839</v>
      </c>
      <c r="C226" s="110">
        <v>32.692698064516129</v>
      </c>
      <c r="D226" s="110">
        <v>17.945161290322581</v>
      </c>
      <c r="E226" s="110">
        <v>393.44605079999997</v>
      </c>
      <c r="F226" s="110">
        <v>42.258064516129032</v>
      </c>
      <c r="G226" s="110">
        <v>9.7742554838709665</v>
      </c>
      <c r="H226" s="110">
        <v>279.76673830656</v>
      </c>
      <c r="I226" s="110">
        <v>775.8829684613986</v>
      </c>
      <c r="J226"/>
      <c r="K226" s="110">
        <v>2.3460249354838716</v>
      </c>
      <c r="L226" s="110">
        <v>-0.73451931977677276</v>
      </c>
      <c r="M226" s="110">
        <v>0.408513754838566</v>
      </c>
      <c r="N226" s="110">
        <v>2.0285903443061031</v>
      </c>
      <c r="O226" s="110">
        <v>6.2655483870967643E-2</v>
      </c>
      <c r="P226" s="110">
        <v>10.941710102399952</v>
      </c>
      <c r="Q226" s="110">
        <v>15.052975301122615</v>
      </c>
    </row>
    <row r="227" spans="2:17" ht="15.5">
      <c r="B227" s="119">
        <v>45870</v>
      </c>
      <c r="C227" s="153">
        <f>'[2]Daily deliveries-data for web'!C227</f>
        <v>35.175667677419355</v>
      </c>
      <c r="D227" s="153">
        <f>'[2]Daily deliveries-data for web'!D227</f>
        <v>21.338709677419356</v>
      </c>
      <c r="E227" s="153">
        <f>'[2]Daily deliveries-data for web'!E227</f>
        <v>388.42296065806471</v>
      </c>
      <c r="F227" s="153">
        <f>'[2]Daily deliveries-data for web'!F227</f>
        <v>40.58064516129032</v>
      </c>
      <c r="G227" s="153">
        <f>'[2]Daily deliveries-data for web'!G227</f>
        <v>45.237259354838713</v>
      </c>
      <c r="H227" s="153">
        <f>'[2]Daily deliveries-data for web'!H227</f>
        <v>277.70628640416004</v>
      </c>
      <c r="I227" s="153">
        <f>'[2]Daily deliveries-data for web'!I227</f>
        <v>808.46152893319254</v>
      </c>
      <c r="K227" s="111">
        <f t="shared" ref="K227:L229" si="19">C227-C215</f>
        <v>3.1498753870967704</v>
      </c>
      <c r="L227" s="111">
        <f t="shared" si="19"/>
        <v>-0.65877328261689172</v>
      </c>
      <c r="M227" s="111">
        <f>E227-E215</f>
        <v>10.599741483871128</v>
      </c>
      <c r="N227" s="111">
        <f t="shared" ref="N227:Q229" si="20">F227-F215</f>
        <v>2.0718688706221258</v>
      </c>
      <c r="O227" s="111">
        <f t="shared" si="20"/>
        <v>0.81452129032258114</v>
      </c>
      <c r="P227" s="111">
        <f t="shared" si="20"/>
        <v>9.0517783574400141</v>
      </c>
      <c r="Q227" s="111">
        <f t="shared" si="20"/>
        <v>25.029012106735763</v>
      </c>
    </row>
    <row r="228" spans="2:17" ht="15.5">
      <c r="B228" s="118">
        <v>45901</v>
      </c>
      <c r="C228" s="110">
        <f>'[2]Daily deliveries-data for web'!C228</f>
        <v>37.180026433333332</v>
      </c>
      <c r="D228" s="110">
        <f>'[2]Daily deliveries-data for web'!D228</f>
        <v>26.959999999999997</v>
      </c>
      <c r="E228" s="110">
        <f>'[2]Daily deliveries-data for web'!E228</f>
        <v>385.17791828000003</v>
      </c>
      <c r="F228" s="110">
        <f>'[2]Daily deliveries-data for web'!F228</f>
        <v>40.733333333333334</v>
      </c>
      <c r="G228" s="110">
        <f>'[2]Daily deliveries-data for web'!G228</f>
        <v>86.271379999999994</v>
      </c>
      <c r="H228" s="110">
        <f>'[2]Daily deliveries-data for web'!H228</f>
        <v>278.84308745375995</v>
      </c>
      <c r="I228" s="110">
        <f>'[2]Daily deliveries-data for web'!I228</f>
        <v>855.16574550042662</v>
      </c>
      <c r="K228" s="110">
        <f>C228-C216</f>
        <v>3.3483094333333341</v>
      </c>
      <c r="L228" s="110">
        <f t="shared" si="19"/>
        <v>-0.12205674365374364</v>
      </c>
      <c r="M228" s="110">
        <f>E228-E216</f>
        <v>15.718548319999911</v>
      </c>
      <c r="N228" s="110">
        <f t="shared" si="20"/>
        <v>2.3000000000000043</v>
      </c>
      <c r="O228" s="110">
        <f t="shared" si="20"/>
        <v>2.1041799999999853</v>
      </c>
      <c r="P228" s="110">
        <f t="shared" si="20"/>
        <v>10.704402883295927</v>
      </c>
      <c r="Q228" s="110">
        <f t="shared" si="20"/>
        <v>34.053383892975376</v>
      </c>
    </row>
    <row r="229" spans="2:17" ht="15.5">
      <c r="B229" s="119">
        <v>45931</v>
      </c>
      <c r="C229" s="153">
        <f>'[2]Daily deliveries-data for web'!C229</f>
        <v>37.494299516129033</v>
      </c>
      <c r="D229" s="153">
        <f>'[2]Daily deliveries-data for web'!D229</f>
        <v>28.9</v>
      </c>
      <c r="E229" s="153">
        <f>'[2]Daily deliveries-data for web'!E229</f>
        <v>381.51706371612892</v>
      </c>
      <c r="F229" s="153">
        <f>'[2]Daily deliveries-data for web'!F229</f>
        <v>42.225806451612904</v>
      </c>
      <c r="G229" s="153">
        <f>'[2]Daily deliveries-data for web'!G229</f>
        <v>98.055832258064527</v>
      </c>
      <c r="H229" s="153">
        <f>'[2]Daily deliveries-data for web'!H229</f>
        <v>276.45580524959996</v>
      </c>
      <c r="I229" s="153">
        <f>'[2]Daily deliveries-data for web'!I229</f>
        <v>864.6488071915353</v>
      </c>
      <c r="J229" s="145"/>
      <c r="K229" s="111">
        <f>C229-C217</f>
        <v>3.2315669032258114</v>
      </c>
      <c r="L229" s="111">
        <f t="shared" si="19"/>
        <v>-0.70172479869192728</v>
      </c>
      <c r="M229" s="111">
        <f>E229-E217</f>
        <v>18.594571716128939</v>
      </c>
      <c r="N229" s="111">
        <f t="shared" si="20"/>
        <v>2.6774193548387117</v>
      </c>
      <c r="O229" s="111">
        <f t="shared" si="20"/>
        <v>1.6290425806451623</v>
      </c>
      <c r="P229" s="111">
        <f t="shared" si="20"/>
        <v>9.6628089215999466</v>
      </c>
      <c r="Q229" s="111">
        <f>I229-I217</f>
        <v>35.093684677746523</v>
      </c>
    </row>
    <row r="230" spans="2:17" ht="15.5">
      <c r="B230" s="118">
        <v>45962</v>
      </c>
      <c r="C230" s="110">
        <v>36.718539464355999</v>
      </c>
      <c r="D230" s="110">
        <v>28.30667209328627</v>
      </c>
      <c r="E230" s="110">
        <v>377.14642507999991</v>
      </c>
      <c r="F230" s="110">
        <v>42.902897769172782</v>
      </c>
      <c r="G230" s="110">
        <v>95.400283999999999</v>
      </c>
      <c r="H230" s="110">
        <v>275.99445349030401</v>
      </c>
      <c r="I230" s="110">
        <v>856.46927189711892</v>
      </c>
      <c r="J230"/>
      <c r="K230" s="110">
        <v>2.7579395310226644</v>
      </c>
      <c r="L230" s="110">
        <v>-0.62577117939226667</v>
      </c>
      <c r="M230" s="110">
        <v>17.763487559999874</v>
      </c>
      <c r="N230" s="110">
        <v>2.1695644358394475</v>
      </c>
      <c r="O230" s="110">
        <v>2.2336679999999944</v>
      </c>
      <c r="P230" s="110">
        <v>11.864413620991968</v>
      </c>
      <c r="Q230" s="110">
        <v>36.16330196846161</v>
      </c>
    </row>
    <row r="231" spans="2:17">
      <c r="C231" s="156"/>
      <c r="D231" s="156"/>
      <c r="E231" s="156"/>
      <c r="F231" s="156"/>
      <c r="G231" s="156"/>
      <c r="H231" s="156"/>
      <c r="I231" s="156"/>
    </row>
  </sheetData>
  <mergeCells count="2">
    <mergeCell ref="C8:I8"/>
    <mergeCell ref="K8:Q8"/>
  </mergeCells>
  <pageMargins left="0.7" right="0.7" top="0.75" bottom="0.75" header="0.3" footer="0.3"/>
  <pageSetup paperSize="9" orientation="portrait" r:id="rId1"/>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22534.452236363701</v>
      </c>
      <c r="I3" s="12">
        <f>Argentina!K34+Australia!K33+'EU-27'!K36+'New Zealand'!K34+'United States'!K36</f>
        <v>22940.476060543671</v>
      </c>
      <c r="J3" s="12">
        <f>Argentina!L34+Australia!L33+'EU-27'!L36+'New Zealand'!L34+'United States'!L36</f>
        <v>22884.461147043738</v>
      </c>
      <c r="K3" s="12">
        <f>Argentina!M34+Australia!M33+'EU-27'!M36+'New Zealand'!M34+'United States'!M36</f>
        <v>23502.79522735122</v>
      </c>
      <c r="L3" s="12">
        <f>Argentina!N34+Australia!N33+'EU-27'!N36+'New Zealand'!N34+'United States'!N36</f>
        <v>23403.433222190073</v>
      </c>
      <c r="M3" s="26">
        <f t="shared" ref="M3:M7" si="0">L3/K3-1</f>
        <v>-4.2276675688990295E-3</v>
      </c>
      <c r="N3" s="10" t="s">
        <v>33</v>
      </c>
      <c r="O3" s="26">
        <f>K3/J3-1</f>
        <v>2.7019822592036835E-2</v>
      </c>
      <c r="P3" s="25">
        <f>K3-J3</f>
        <v>618.33408030748251</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20116.974318716835</v>
      </c>
      <c r="I4" s="12">
        <f>Argentina!K35+Australia!K34+'EU-27'!K37+'New Zealand'!K35+'United States'!K37</f>
        <v>21552.509714993277</v>
      </c>
      <c r="J4" s="12">
        <f>Argentina!L35+Australia!L34+'EU-27'!L37+'New Zealand'!L35+'United States'!L37</f>
        <v>20829.13629731887</v>
      </c>
      <c r="K4" s="12">
        <f>Argentina!M35+Australia!M34+'EU-27'!M37+'New Zealand'!M35+'United States'!M37</f>
        <v>21318.685490645017</v>
      </c>
      <c r="L4" s="12">
        <f>Argentina!N35+Australia!N34+'EU-27'!N37+'New Zealand'!N35+'United States'!N37</f>
        <v>21103.419140346297</v>
      </c>
      <c r="M4" s="26">
        <f t="shared" si="0"/>
        <v>-1.0097543321476499E-2</v>
      </c>
      <c r="N4" s="10" t="s">
        <v>32</v>
      </c>
      <c r="O4" s="26">
        <f t="shared" ref="O4:O8" si="1">K4/J4-1</f>
        <v>2.3503096160024661E-2</v>
      </c>
      <c r="P4" s="25">
        <f t="shared" ref="P4:P9" si="2">K4-J4</f>
        <v>489.54919332614736</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22356.620494884857</v>
      </c>
      <c r="I5" s="12">
        <f>Argentina!K36+Australia!K35+'EU-27'!K38+'New Zealand'!K36+'United States'!K38</f>
        <v>23075.966108210123</v>
      </c>
      <c r="J5" s="12">
        <f>Argentina!L36+Australia!L35+'EU-27'!L38+'New Zealand'!L36+'United States'!L38</f>
        <v>23431.237586789674</v>
      </c>
      <c r="K5" s="12">
        <f>Argentina!M36+Australia!M35+'EU-27'!M38+'New Zealand'!M36+'United States'!M38</f>
        <v>23719.861075614601</v>
      </c>
      <c r="L5" s="12">
        <f>Argentina!N36+Australia!N35+'EU-27'!N38+'New Zealand'!N36+'United States'!N38</f>
        <v>23490.045566617613</v>
      </c>
      <c r="M5" s="26">
        <f t="shared" si="0"/>
        <v>-9.6887375631913297E-3</v>
      </c>
      <c r="N5" s="10" t="s">
        <v>34</v>
      </c>
      <c r="O5" s="26">
        <f t="shared" si="1"/>
        <v>1.2317893485389364E-2</v>
      </c>
      <c r="P5" s="25">
        <f t="shared" si="2"/>
        <v>288.62348882492734</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21828.599844982367</v>
      </c>
      <c r="H6" s="12">
        <f>Argentina!J37+Australia!J36+'EU-27'!K27+'New Zealand'!J37+'United States'!K27</f>
        <v>22377.256428089153</v>
      </c>
      <c r="I6" s="12">
        <f>Argentina!K37+Australia!K36+'EU-27'!L27+'New Zealand'!K37+'United States'!L27</f>
        <v>22453.290340303345</v>
      </c>
      <c r="J6" s="12">
        <f>Argentina!L37+Australia!L36+'EU-27'!M27+'New Zealand'!L37+'United States'!M27</f>
        <v>22821.232261122623</v>
      </c>
      <c r="K6" s="12">
        <f>Argentina!M37+Australia!M36+'EU-27'!N27+'New Zealand'!M37+'United States'!N27</f>
        <v>23127.12694781621</v>
      </c>
      <c r="L6" s="12">
        <f>Argentina!N37+Australia!N36+'EU-27'!O27+'New Zealand'!N37+'United States'!O27</f>
        <v>23036.948668019377</v>
      </c>
      <c r="M6" s="26">
        <f t="shared" si="0"/>
        <v>-3.8992426512948208E-3</v>
      </c>
      <c r="N6" s="10" t="s">
        <v>35</v>
      </c>
      <c r="O6" s="26">
        <f t="shared" si="1"/>
        <v>1.3403951337662701E-2</v>
      </c>
      <c r="P6" s="25">
        <f t="shared" si="2"/>
        <v>305.89468669358757</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22142.607208662506</v>
      </c>
      <c r="H7" s="12">
        <f>Argentina!J38+Australia!J37+'EU-27'!K28+'New Zealand'!J38+'United States'!K28</f>
        <v>22789.381929768631</v>
      </c>
      <c r="I7" s="12">
        <f>Argentina!K38+Australia!K37+'EU-27'!L28+'New Zealand'!K38+'United States'!L28</f>
        <v>22862.649580113739</v>
      </c>
      <c r="J7" s="12">
        <f>Argentina!L38+Australia!L37+'EU-27'!M28+'New Zealand'!L38+'United States'!M28</f>
        <v>23142.836500471683</v>
      </c>
      <c r="K7" s="12">
        <f>Argentina!M38+Australia!M37+'EU-27'!N28+'New Zealand'!M38+'United States'!N28</f>
        <v>23540.381507784125</v>
      </c>
      <c r="L7" s="12">
        <f>Argentina!N38+Australia!N37+'EU-27'!O28+'New Zealand'!N38+'United States'!O28</f>
        <v>23363.011116337842</v>
      </c>
      <c r="M7" s="26">
        <f t="shared" si="0"/>
        <v>-7.5347288397866752E-3</v>
      </c>
      <c r="N7" s="10" t="s">
        <v>0</v>
      </c>
      <c r="O7" s="26">
        <f t="shared" si="1"/>
        <v>1.7177886008240106E-2</v>
      </c>
      <c r="P7" s="25">
        <f t="shared" si="2"/>
        <v>397.54500731244116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20582.461926110947</v>
      </c>
      <c r="H8" s="12">
        <f>Argentina!K27+Australia!J38+'EU-27'!K29+'New Zealand'!K27+'United States'!K29</f>
        <v>21235.926442243574</v>
      </c>
      <c r="I8" s="12">
        <f>Argentina!L27+Australia!K38+'EU-27'!L29+'New Zealand'!L27+'United States'!L29</f>
        <v>20943.843558411987</v>
      </c>
      <c r="J8" s="12">
        <f>Argentina!M27+Australia!L38+'EU-27'!M29+'New Zealand'!M27+'United States'!M29</f>
        <v>21418.748092985534</v>
      </c>
      <c r="K8" s="12">
        <f>Argentina!N27+Australia!M38+'EU-27'!N29+'New Zealand'!N27+'United States'!N29</f>
        <v>21708.721928571107</v>
      </c>
      <c r="L8" s="12">
        <f>Argentina!O27+Australia!N38+'EU-27'!O29+'New Zealand'!O27+'United States'!O29</f>
        <v>21601.527170825488</v>
      </c>
      <c r="M8" s="26">
        <f>L8/K8-1</f>
        <v>-4.9378659000895997E-3</v>
      </c>
      <c r="N8" s="10" t="s">
        <v>36</v>
      </c>
      <c r="O8" s="26">
        <f t="shared" si="1"/>
        <v>1.3538318594845222E-2</v>
      </c>
      <c r="P8" s="25">
        <f t="shared" si="2"/>
        <v>289.9738355855734</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20718.215712560588</v>
      </c>
      <c r="H9" s="12">
        <f>Argentina!K28+Australia!K27+'EU-27'!K30+'New Zealand'!K28+'United States'!K30</f>
        <v>21365.210156528381</v>
      </c>
      <c r="I9" s="12">
        <f>Argentina!L28+Australia!L27+'EU-27'!L30+'New Zealand'!L28+'United States'!L30</f>
        <v>21082.420342546902</v>
      </c>
      <c r="J9" s="12">
        <f>Argentina!M28+Australia!M27+'EU-27'!M30+'New Zealand'!M28+'United States'!M30</f>
        <v>21632.960004617715</v>
      </c>
      <c r="K9" s="12">
        <f>Argentina!N28+Australia!N27+'EU-27'!N30+'New Zealand'!N28+'United States'!N30</f>
        <v>21812.507140106831</v>
      </c>
      <c r="L9" s="12">
        <f>Argentina!O28+Australia!O27+'EU-27'!O30+'New Zealand'!O28+'United States'!O30</f>
        <v>21788.788455588467</v>
      </c>
      <c r="M9" s="26">
        <f t="shared" ref="M9:M13" si="3">L9/K9-1</f>
        <v>-1.0873891921737711E-3</v>
      </c>
      <c r="N9" s="10" t="s">
        <v>37</v>
      </c>
      <c r="O9" s="26">
        <f>K9/J9-1</f>
        <v>8.2997026505291505E-3</v>
      </c>
      <c r="P9" s="25">
        <f t="shared" si="2"/>
        <v>179.54713548911604</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21612.007789443305</v>
      </c>
      <c r="H10" s="12">
        <f>Argentina!K29+Australia!K28+'EU-27'!K31+'New Zealand'!K29+'United States'!K31</f>
        <v>22179.760986120058</v>
      </c>
      <c r="I10" s="12">
        <f>Argentina!L29+Australia!L28+'EU-27'!L31+'New Zealand'!L29+'United States'!L31</f>
        <v>21923.324832553306</v>
      </c>
      <c r="J10" s="12">
        <f>Argentina!M29+Australia!M28+'EU-27'!M31+'New Zealand'!M29+'United States'!M31</f>
        <v>22373.617902835547</v>
      </c>
      <c r="K10" s="12">
        <f>Argentina!N29+Australia!N28+'EU-27'!N31+'New Zealand'!N29+'United States'!N31</f>
        <v>22562.620631655143</v>
      </c>
      <c r="L10" s="12">
        <f>Argentina!O29+Australia!O28+'EU-27'!O31+'New Zealand'!O29+'United States'!O31</f>
        <v>22659.458853748576</v>
      </c>
      <c r="M10" s="26">
        <f t="shared" si="3"/>
        <v>4.2919758158574961E-3</v>
      </c>
      <c r="N10" s="10" t="s">
        <v>38</v>
      </c>
      <c r="O10" s="26">
        <f t="shared" ref="O10:O13" si="4">K10/J10-1</f>
        <v>8.4475711367022477E-3</v>
      </c>
      <c r="P10" s="25">
        <f t="shared" ref="P10:P13" si="5">K10-J10</f>
        <v>189.00272881959609</v>
      </c>
      <c r="Q10" s="11"/>
      <c r="R10" s="11"/>
      <c r="S10" s="11"/>
      <c r="T10" s="11"/>
      <c r="U10" s="15"/>
      <c r="V10" s="188" t="s">
        <v>47</v>
      </c>
      <c r="W10" s="188"/>
      <c r="X10" s="188"/>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22345.614812756383</v>
      </c>
      <c r="H11" s="12">
        <f>Argentina!K30+Australia!K29+'EU-27'!K32+'New Zealand'!K30+'United States'!K32</f>
        <v>22603.300196137985</v>
      </c>
      <c r="I11" s="12">
        <f>Argentina!L30+Australia!L29+'EU-27'!L32+'New Zealand'!L30+'United States'!L32</f>
        <v>22283.873583043391</v>
      </c>
      <c r="J11" s="12">
        <f>Argentina!M30+Australia!M29+'EU-27'!M32+'New Zealand'!M30+'United States'!M32</f>
        <v>22794.391242424867</v>
      </c>
      <c r="K11" s="12">
        <f>Argentina!N30+Australia!N29+'EU-27'!N32+'New Zealand'!N30+'United States'!N32</f>
        <v>23062.381564607</v>
      </c>
      <c r="L11" s="12">
        <f>Argentina!O30+Australia!O29+'EU-27'!O32+'New Zealand'!O30+'United States'!O32</f>
        <v>23148.246105330221</v>
      </c>
      <c r="M11" s="26">
        <f t="shared" si="3"/>
        <v>3.7231428368609265E-3</v>
      </c>
      <c r="N11" s="10" t="s">
        <v>39</v>
      </c>
      <c r="O11" s="26">
        <f t="shared" si="4"/>
        <v>1.1756853663341005E-2</v>
      </c>
      <c r="P11" s="25">
        <f t="shared" si="5"/>
        <v>267.99032218213324</v>
      </c>
      <c r="Q11" s="11"/>
      <c r="R11" s="11"/>
      <c r="S11" s="11"/>
      <c r="T11" s="11"/>
      <c r="U11" s="15">
        <v>41730</v>
      </c>
      <c r="V11" s="13">
        <f>SUM(F7:F14,G3:G6)</f>
        <v>256392.7736985638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23206.66779415384</v>
      </c>
      <c r="H12" s="12">
        <f>Argentina!K31+Australia!K30+'EU-27'!K33+'New Zealand'!K31+'United States'!K33</f>
        <v>23855.519763661523</v>
      </c>
      <c r="I12" s="12">
        <f>Argentina!L31+Australia!L30+'EU-27'!L33+'New Zealand'!L31+'United States'!L33</f>
        <v>23201.529263654185</v>
      </c>
      <c r="J12" s="12">
        <f>Argentina!M31+Australia!M30+'EU-27'!M33+'New Zealand'!M31+'United States'!M33</f>
        <v>23998.725651301036</v>
      </c>
      <c r="K12" s="12">
        <f>Argentina!N31+Australia!N30+'EU-27'!N33+'New Zealand'!N31+'United States'!N33</f>
        <v>24177.927762799351</v>
      </c>
      <c r="L12" s="12">
        <f>Argentina!O31+Australia!O30+'EU-27'!O33+'New Zealand'!O31+'United States'!O33</f>
        <v>24215.319198098536</v>
      </c>
      <c r="M12" s="26">
        <f t="shared" si="3"/>
        <v>1.5465111677899213E-3</v>
      </c>
      <c r="N12" s="10" t="s">
        <v>40</v>
      </c>
      <c r="O12" s="26">
        <f t="shared" si="4"/>
        <v>7.4671511355270948E-3</v>
      </c>
      <c r="P12" s="25">
        <f t="shared" si="5"/>
        <v>179.20211149831448</v>
      </c>
      <c r="Q12" s="11"/>
      <c r="R12" s="11"/>
      <c r="S12" s="11"/>
      <c r="T12" s="11"/>
      <c r="U12" s="15">
        <v>41760</v>
      </c>
      <c r="V12" s="13">
        <f>SUM(F8:F14,G3:G7)</f>
        <v>257189.05754555558</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22104.055314315476</v>
      </c>
      <c r="H13" s="12">
        <f>Argentina!K32+Australia!K31+'EU-27'!K34+'New Zealand'!K32+'United States'!K34</f>
        <v>22735.193436492038</v>
      </c>
      <c r="I13" s="12">
        <f>Argentina!L32+Australia!L31+'EU-27'!L34+'New Zealand'!L32+'United States'!L34</f>
        <v>22181.324049527626</v>
      </c>
      <c r="J13" s="12">
        <f>Argentina!M32+Australia!M31+'EU-27'!M34+'New Zealand'!M32+'United States'!M34</f>
        <v>23077.472358338029</v>
      </c>
      <c r="K13" s="12">
        <f>Argentina!N32+Australia!N31+'EU-27'!N34+'New Zealand'!N32+'United States'!N34</f>
        <v>22988.061834310389</v>
      </c>
      <c r="L13" s="12">
        <f>Argentina!O32+Australia!O31+'EU-27'!O34+'New Zealand'!O32+'United States'!O34</f>
        <v>23112.699043303044</v>
      </c>
      <c r="M13" s="26">
        <f t="shared" si="3"/>
        <v>5.4218232877132344E-3</v>
      </c>
      <c r="N13" s="10" t="s">
        <v>41</v>
      </c>
      <c r="O13" s="26">
        <f t="shared" si="4"/>
        <v>-3.8743638228359023E-3</v>
      </c>
      <c r="P13" s="25">
        <f t="shared" si="5"/>
        <v>-89.410524027640349</v>
      </c>
      <c r="Q13" s="30"/>
      <c r="R13" s="30"/>
      <c r="S13" s="30"/>
      <c r="T13" s="30"/>
      <c r="U13" s="15">
        <v>41791</v>
      </c>
      <c r="V13" s="13">
        <f>SUM(F9:F14,G3:G8)</f>
        <v>257973.69645492546</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22633.269316223359</v>
      </c>
      <c r="H14" s="12">
        <f>Argentina!K33+Australia!K32+'EU-27'!K35+'New Zealand'!K33+'United States'!K35</f>
        <v>23253.924825386875</v>
      </c>
      <c r="I14" s="12">
        <f>Argentina!L33+Australia!L32+'EU-27'!L35+'New Zealand'!L33+'United States'!L35</f>
        <v>22868.526844002383</v>
      </c>
      <c r="J14" s="12">
        <f>Argentina!M33+Australia!M32+'EU-27'!M35+'New Zealand'!M33+'United States'!M35</f>
        <v>23457.26706740693</v>
      </c>
      <c r="K14" s="12">
        <f>Argentina!N33+Australia!N32+'EU-27'!N35+'New Zealand'!N33+'United States'!N35</f>
        <v>23433.132354772657</v>
      </c>
      <c r="L14" s="12"/>
      <c r="M14" s="28"/>
      <c r="N14" s="10" t="s">
        <v>42</v>
      </c>
      <c r="O14" s="26"/>
      <c r="P14" s="25"/>
      <c r="Q14" s="30"/>
      <c r="R14" s="30"/>
      <c r="S14" s="30"/>
      <c r="T14" s="30"/>
      <c r="U14" s="15">
        <v>41821</v>
      </c>
      <c r="V14" s="13">
        <f>SUM(F10:F14,G3:G9)</f>
        <v>258747.44691373978</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262227.92149918224</v>
      </c>
      <c r="H15" s="14">
        <f t="shared" si="6"/>
        <v>267403.52121439361</v>
      </c>
      <c r="I15" s="14">
        <f t="shared" si="6"/>
        <v>267369.73427790392</v>
      </c>
      <c r="J15" s="14">
        <f t="shared" si="6"/>
        <v>271862.08611265628</v>
      </c>
      <c r="K15" s="14">
        <f t="shared" si="6"/>
        <v>274954.20346603368</v>
      </c>
      <c r="L15" s="14"/>
      <c r="M15" s="1"/>
      <c r="N15" s="1"/>
      <c r="O15" s="1"/>
      <c r="P15" s="1"/>
      <c r="Q15" s="1"/>
      <c r="R15" s="1"/>
      <c r="S15" s="1"/>
      <c r="T15" s="1"/>
      <c r="U15" s="15">
        <v>41852</v>
      </c>
      <c r="V15" s="13">
        <f>SUM(F11:F14,G3:G10)</f>
        <v>259488.15767891164</v>
      </c>
    </row>
    <row r="16" spans="1:24">
      <c r="B16" s="14"/>
      <c r="C16" s="14"/>
      <c r="D16" s="27">
        <f t="shared" ref="D16:G16" si="7">D9/D8-1</f>
        <v>6.2997662928385711E-3</v>
      </c>
      <c r="E16" s="27">
        <f t="shared" si="7"/>
        <v>-1.8810667456302443E-2</v>
      </c>
      <c r="F16" s="27">
        <f t="shared" si="7"/>
        <v>7.4069879744431688E-3</v>
      </c>
      <c r="G16" s="27">
        <f t="shared" si="7"/>
        <v>6.5956048861881555E-3</v>
      </c>
      <c r="H16" s="27">
        <f>H9/H8-1</f>
        <v>6.087971468371256E-3</v>
      </c>
      <c r="I16" s="27">
        <f t="shared" ref="I16:J16" si="8">I9/I8-1</f>
        <v>6.6165880082338369E-3</v>
      </c>
      <c r="J16" s="27">
        <f t="shared" si="8"/>
        <v>1.0001140622328597E-2</v>
      </c>
      <c r="K16" s="27">
        <f>K9/K8-1</f>
        <v>4.7808070819281845E-3</v>
      </c>
      <c r="L16" s="27"/>
      <c r="M16" s="1"/>
      <c r="N16" s="1"/>
      <c r="O16" s="1"/>
      <c r="P16" s="1"/>
      <c r="Q16" s="1"/>
      <c r="R16" s="1"/>
      <c r="S16" s="1"/>
      <c r="T16" s="1"/>
      <c r="U16" s="15">
        <v>41883</v>
      </c>
      <c r="V16" s="13">
        <f>SUM(F12:F14,G3:G11)</f>
        <v>260532.96699846149</v>
      </c>
    </row>
    <row r="17" spans="1:29">
      <c r="M17" s="1"/>
      <c r="N17" s="1"/>
      <c r="O17" s="1"/>
      <c r="P17" s="1"/>
      <c r="Q17" s="1"/>
      <c r="R17" s="1"/>
      <c r="S17" s="1"/>
      <c r="T17" s="1"/>
      <c r="U17" s="15">
        <v>41913</v>
      </c>
      <c r="V17" s="13">
        <f>SUM(F13:F14,G3:G12)</f>
        <v>261203.42539799379</v>
      </c>
    </row>
    <row r="18" spans="1:29">
      <c r="A18" s="6" t="s">
        <v>46</v>
      </c>
      <c r="B18" s="2"/>
      <c r="C18" s="2"/>
      <c r="D18" s="2"/>
      <c r="E18" s="2"/>
      <c r="F18" s="2"/>
      <c r="G18" s="2"/>
      <c r="H18" s="2"/>
      <c r="I18" s="2"/>
      <c r="J18" s="4"/>
      <c r="M18" s="1"/>
      <c r="N18" s="1"/>
      <c r="O18" s="1"/>
      <c r="P18" s="1"/>
      <c r="Q18" s="1"/>
      <c r="R18" s="1"/>
      <c r="S18" s="1"/>
      <c r="T18" s="1"/>
      <c r="U18" s="15">
        <v>41944</v>
      </c>
      <c r="V18" s="13">
        <f>SUM(F14,G3:G13)</f>
        <v>261725.98361935673</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262227.92149918224</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22534.452236363701</v>
      </c>
      <c r="I20" s="12">
        <f t="shared" si="9"/>
        <v>22940.476060543671</v>
      </c>
      <c r="J20" s="12">
        <f t="shared" si="9"/>
        <v>22884.461147043738</v>
      </c>
      <c r="K20" s="12">
        <f t="shared" si="9"/>
        <v>23502.79522735122</v>
      </c>
      <c r="L20" s="12">
        <f t="shared" ref="L20" si="10">L3</f>
        <v>23403.433222190073</v>
      </c>
      <c r="M20" s="31"/>
      <c r="N20" s="31"/>
      <c r="O20" s="32"/>
      <c r="P20" s="29"/>
      <c r="Q20" s="31"/>
      <c r="R20" s="31"/>
      <c r="S20" s="31"/>
      <c r="T20" s="31"/>
      <c r="U20" s="15">
        <v>42005</v>
      </c>
      <c r="V20" s="13">
        <f>SUM(H3,G4:G14)</f>
        <v>262359.33679957374</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42651.426555080536</v>
      </c>
      <c r="I21" s="12">
        <f t="shared" ref="I21:I29" si="18">I20+I4</f>
        <v>44492.985775536945</v>
      </c>
      <c r="J21" s="12">
        <f t="shared" ref="J21:K31" si="19">J20+J4</f>
        <v>43713.597444362604</v>
      </c>
      <c r="K21" s="12">
        <f t="shared" si="19"/>
        <v>44821.480717996237</v>
      </c>
      <c r="L21" s="12">
        <f t="shared" ref="L21" si="20">L20+L4</f>
        <v>44506.852362536374</v>
      </c>
      <c r="M21" s="31"/>
      <c r="N21" s="31"/>
      <c r="O21" s="32"/>
      <c r="P21" s="29"/>
      <c r="Q21" s="31"/>
      <c r="R21" s="31"/>
      <c r="S21" s="31"/>
      <c r="T21" s="31"/>
      <c r="U21" s="15">
        <v>42036</v>
      </c>
      <c r="V21" s="13">
        <f t="shared" ref="V21" si="21">SUM(H3:H4,G5:G14)</f>
        <v>262151.04868188867</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65008.047049965389</v>
      </c>
      <c r="I22" s="12">
        <f t="shared" si="18"/>
        <v>67568.951883747068</v>
      </c>
      <c r="J22" s="12">
        <f t="shared" si="19"/>
        <v>67144.835031152281</v>
      </c>
      <c r="K22" s="12">
        <f t="shared" si="19"/>
        <v>68541.341793610831</v>
      </c>
      <c r="L22" s="12">
        <f t="shared" ref="L22" si="22">L21+L5</f>
        <v>67996.897929153987</v>
      </c>
      <c r="M22" s="31"/>
      <c r="N22" s="31"/>
      <c r="O22" s="32"/>
      <c r="P22" s="29"/>
      <c r="Q22" s="31"/>
      <c r="R22" s="31"/>
      <c r="S22" s="31"/>
      <c r="T22" s="31"/>
      <c r="U22" s="15">
        <v>42064</v>
      </c>
      <c r="V22" s="13">
        <f t="shared" ref="V22" si="23">SUM(H3:H5,G6:G14)</f>
        <v>262181.54676917417</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86883.021624955785</v>
      </c>
      <c r="H23" s="12">
        <f t="shared" si="17"/>
        <v>87385.303478054542</v>
      </c>
      <c r="I23" s="12">
        <f t="shared" si="18"/>
        <v>90022.242224050409</v>
      </c>
      <c r="J23" s="12">
        <f t="shared" si="19"/>
        <v>89966.067292274907</v>
      </c>
      <c r="K23" s="12">
        <f t="shared" si="19"/>
        <v>91668.468741427045</v>
      </c>
      <c r="L23" s="12">
        <f t="shared" ref="L23" si="24">L22+L6</f>
        <v>91033.846597173368</v>
      </c>
      <c r="M23" s="31"/>
      <c r="N23" s="31"/>
      <c r="O23" s="32"/>
      <c r="P23" s="29"/>
      <c r="Q23" s="31"/>
      <c r="R23" s="31"/>
      <c r="S23" s="31"/>
      <c r="T23" s="31"/>
      <c r="U23" s="15">
        <v>42095</v>
      </c>
      <c r="V23" s="13">
        <f t="shared" ref="V23" si="25">SUM(H3:H6,G7:G14)</f>
        <v>262730.20335228095</v>
      </c>
      <c r="W23" s="3">
        <f>V23/V11-1</f>
        <v>2.4717660963284205E-2</v>
      </c>
      <c r="X23" s="13">
        <f t="shared" ref="X23:X35" si="26">V23</f>
        <v>262730.20335228095</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109025.62883361829</v>
      </c>
      <c r="H24" s="12">
        <f t="shared" si="17"/>
        <v>110174.68540782317</v>
      </c>
      <c r="I24" s="12">
        <f t="shared" si="18"/>
        <v>112884.89180416414</v>
      </c>
      <c r="J24" s="12">
        <f t="shared" si="19"/>
        <v>113108.9037927466</v>
      </c>
      <c r="K24" s="12">
        <f t="shared" si="19"/>
        <v>115208.85024921117</v>
      </c>
      <c r="L24" s="12">
        <f>L23+L7</f>
        <v>114396.85771351121</v>
      </c>
      <c r="M24" s="31"/>
      <c r="N24" s="31"/>
      <c r="O24" s="32"/>
      <c r="P24" s="29"/>
      <c r="Q24" s="32"/>
      <c r="R24" s="32"/>
      <c r="S24" s="32"/>
      <c r="T24" s="32"/>
      <c r="U24" s="15">
        <v>42125</v>
      </c>
      <c r="V24" s="13">
        <f t="shared" ref="V24" si="27">SUM(H3:H7,G8:G14)</f>
        <v>263376.97807338712</v>
      </c>
      <c r="W24" s="3">
        <f t="shared" ref="W24:W56" si="28">V24/V12-1</f>
        <v>2.405981260200174E-2</v>
      </c>
      <c r="X24" s="13">
        <f t="shared" si="26"/>
        <v>263376.97807338712</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129608.09075972924</v>
      </c>
      <c r="H25" s="12">
        <f t="shared" si="17"/>
        <v>131410.61185006675</v>
      </c>
      <c r="I25" s="12">
        <f t="shared" si="18"/>
        <v>133828.73536257615</v>
      </c>
      <c r="J25" s="12">
        <f t="shared" si="19"/>
        <v>134527.65188573214</v>
      </c>
      <c r="K25" s="12">
        <f t="shared" ref="K25" si="29">K24+K8</f>
        <v>136917.57217778228</v>
      </c>
      <c r="L25" s="12">
        <f>L24+L8</f>
        <v>135998.3848843367</v>
      </c>
      <c r="M25" s="34"/>
      <c r="N25" s="31"/>
      <c r="O25" s="32"/>
      <c r="P25" s="29"/>
      <c r="Q25" s="32"/>
      <c r="R25" s="32"/>
      <c r="S25" s="32"/>
      <c r="T25" s="32"/>
      <c r="U25" s="15">
        <v>42156</v>
      </c>
      <c r="V25" s="13">
        <f t="shared" ref="V25" si="30">SUM(H3:H8,G9:G14)</f>
        <v>264030.44258951972</v>
      </c>
      <c r="W25" s="3">
        <f t="shared" si="28"/>
        <v>2.3478153849892713E-2</v>
      </c>
      <c r="X25" s="13">
        <f t="shared" si="26"/>
        <v>264030.44258951972</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150326.30647228984</v>
      </c>
      <c r="H26" s="12">
        <f t="shared" si="17"/>
        <v>152775.82200659515</v>
      </c>
      <c r="I26" s="12">
        <f t="shared" si="18"/>
        <v>154911.15570512303</v>
      </c>
      <c r="J26" s="12">
        <f t="shared" si="19"/>
        <v>156160.61189034986</v>
      </c>
      <c r="K26" s="12">
        <f t="shared" ref="K26:L26" si="31">K25+K9</f>
        <v>158730.07931788912</v>
      </c>
      <c r="L26" s="12">
        <f t="shared" si="31"/>
        <v>157787.17333992518</v>
      </c>
      <c r="M26" s="35"/>
      <c r="N26" s="31"/>
      <c r="O26" s="32"/>
      <c r="P26" s="29"/>
      <c r="Q26" s="32"/>
      <c r="R26" s="32"/>
      <c r="S26" s="32"/>
      <c r="T26" s="32"/>
      <c r="U26" s="15">
        <v>42186</v>
      </c>
      <c r="V26" s="13">
        <f t="shared" ref="V26" si="32">SUM(H3:H9,G10:G14)</f>
        <v>264677.43703348754</v>
      </c>
      <c r="W26" s="3">
        <f t="shared" si="28"/>
        <v>2.2918062344107648E-2</v>
      </c>
      <c r="X26" s="13">
        <f t="shared" si="26"/>
        <v>264677.43703348754</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171938.31426173315</v>
      </c>
      <c r="H27" s="12">
        <f t="shared" si="17"/>
        <v>174955.58299271521</v>
      </c>
      <c r="I27" s="12">
        <f t="shared" si="18"/>
        <v>176834.48053767634</v>
      </c>
      <c r="J27" s="12">
        <f t="shared" si="19"/>
        <v>178534.2297931854</v>
      </c>
      <c r="K27" s="12">
        <f>K26+K10</f>
        <v>181292.69994954427</v>
      </c>
      <c r="L27" s="12">
        <f>L26+L10</f>
        <v>180446.63219367375</v>
      </c>
      <c r="M27" s="32"/>
      <c r="N27" s="32"/>
      <c r="O27" s="32"/>
      <c r="P27" s="32"/>
      <c r="Q27" s="32"/>
      <c r="R27" s="32"/>
      <c r="S27" s="32"/>
      <c r="T27" s="32"/>
      <c r="U27" s="15">
        <v>42217</v>
      </c>
      <c r="V27" s="13">
        <f t="shared" ref="V27" si="33">SUM(H3:H10,G11:G14)</f>
        <v>265245.19023016427</v>
      </c>
      <c r="W27" s="3">
        <f t="shared" si="28"/>
        <v>2.2186109003002441E-2</v>
      </c>
      <c r="X27" s="13">
        <f t="shared" si="26"/>
        <v>265245.19023016427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194283.92907448954</v>
      </c>
      <c r="H28" s="12">
        <f t="shared" si="17"/>
        <v>197558.88318885319</v>
      </c>
      <c r="I28" s="12">
        <f t="shared" si="18"/>
        <v>199118.35412071974</v>
      </c>
      <c r="J28" s="12">
        <f t="shared" si="19"/>
        <v>201328.62103561027</v>
      </c>
      <c r="K28" s="12">
        <f t="shared" si="19"/>
        <v>204355.08151415127</v>
      </c>
      <c r="L28" s="12">
        <f t="shared" ref="L28" si="34">L27+L11</f>
        <v>203594.87829900396</v>
      </c>
      <c r="M28" s="32"/>
      <c r="N28" s="32"/>
      <c r="O28" s="32"/>
      <c r="P28" s="32"/>
      <c r="Q28" s="32"/>
      <c r="R28" s="32"/>
      <c r="S28" s="32"/>
      <c r="T28" s="32"/>
      <c r="U28" s="15">
        <v>42248</v>
      </c>
      <c r="V28" s="13">
        <f t="shared" ref="V28" si="35">SUM(H3:H11,G12:G14)</f>
        <v>265502.87561354588</v>
      </c>
      <c r="W28" s="3">
        <f t="shared" si="28"/>
        <v>1.9075929899933675E-2</v>
      </c>
      <c r="X28" s="13">
        <f t="shared" si="26"/>
        <v>265502.87561354588</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217490.59686864339</v>
      </c>
      <c r="H29" s="12">
        <f t="shared" si="17"/>
        <v>221414.40295251471</v>
      </c>
      <c r="I29" s="12">
        <f t="shared" si="18"/>
        <v>222319.88338437391</v>
      </c>
      <c r="J29" s="12">
        <f t="shared" si="19"/>
        <v>225327.3466869113</v>
      </c>
      <c r="K29" s="12">
        <f t="shared" si="19"/>
        <v>228533.00927695062</v>
      </c>
      <c r="L29" s="12">
        <f t="shared" ref="L29:L30" si="36">L28+L12</f>
        <v>227810.19749710249</v>
      </c>
      <c r="M29" s="39">
        <f>L29-K29</f>
        <v>-722.8117798481253</v>
      </c>
      <c r="N29" s="32"/>
      <c r="O29" s="32"/>
      <c r="P29" s="32"/>
      <c r="Q29" s="32"/>
      <c r="R29" s="32"/>
      <c r="S29" s="32"/>
      <c r="T29" s="32"/>
      <c r="U29" s="15">
        <v>42278</v>
      </c>
      <c r="V29" s="13">
        <f t="shared" ref="V29" si="37">SUM(H3:H12,G13:G14)</f>
        <v>266151.72758305352</v>
      </c>
      <c r="W29" s="3">
        <f t="shared" si="28"/>
        <v>1.8944246912229623E-2</v>
      </c>
      <c r="X29" s="13">
        <f t="shared" si="26"/>
        <v>266151.72758305352</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239594.65218295887</v>
      </c>
      <c r="H30" s="12">
        <f t="shared" si="38"/>
        <v>244149.59638900674</v>
      </c>
      <c r="I30" s="12">
        <f t="shared" si="38"/>
        <v>244501.20743390155</v>
      </c>
      <c r="J30" s="12">
        <f t="shared" si="19"/>
        <v>248404.81904524934</v>
      </c>
      <c r="K30" s="12">
        <f t="shared" ref="K30" si="39">K29+K13</f>
        <v>251521.071111261</v>
      </c>
      <c r="L30" s="12">
        <f t="shared" si="36"/>
        <v>250922.89654040552</v>
      </c>
      <c r="M30" s="32"/>
      <c r="N30" s="32"/>
      <c r="O30" s="32"/>
      <c r="P30" s="32"/>
      <c r="Q30" s="32"/>
      <c r="R30" s="32"/>
      <c r="S30" s="32"/>
      <c r="T30" s="32"/>
      <c r="U30" s="15">
        <v>42309</v>
      </c>
      <c r="V30" s="13">
        <f>SUM(H3:H13,G14)</f>
        <v>266782.8657052301</v>
      </c>
      <c r="W30" s="3">
        <f t="shared" si="28"/>
        <v>1.9321284100045188E-2</v>
      </c>
      <c r="X30" s="13">
        <f t="shared" si="26"/>
        <v>266782.8657052301</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262227.92149918224</v>
      </c>
      <c r="H31" s="12">
        <f t="shared" si="38"/>
        <v>267403.52121439361</v>
      </c>
      <c r="I31" s="12">
        <f t="shared" si="38"/>
        <v>267369.73427790392</v>
      </c>
      <c r="J31" s="12">
        <f t="shared" si="19"/>
        <v>271862.08611265628</v>
      </c>
      <c r="K31" s="12">
        <f t="shared" ref="K31" si="40">K30+K14</f>
        <v>274954.20346603368</v>
      </c>
      <c r="L31" s="12"/>
      <c r="M31" s="1"/>
      <c r="N31" s="1"/>
      <c r="O31" s="32"/>
      <c r="P31" s="1"/>
      <c r="Q31" s="1"/>
      <c r="R31" s="1"/>
      <c r="S31" s="1"/>
      <c r="T31" s="1"/>
      <c r="U31" s="15">
        <v>42339</v>
      </c>
      <c r="V31" s="13">
        <f>SUM(H3:H14)</f>
        <v>267403.52121439361</v>
      </c>
      <c r="W31" s="3">
        <f t="shared" si="28"/>
        <v>1.9737027566027132E-2</v>
      </c>
      <c r="X31" s="13">
        <f t="shared" si="26"/>
        <v>267403.52121439361</v>
      </c>
      <c r="Z31" s="3"/>
      <c r="AA31" s="3"/>
    </row>
    <row r="32" spans="1:29">
      <c r="U32" s="15">
        <v>42370</v>
      </c>
      <c r="V32" s="13">
        <f>SUM(I3,H4:H14)</f>
        <v>267809.54503857356</v>
      </c>
      <c r="W32" s="3">
        <f t="shared" si="28"/>
        <v>2.0773829913907083E-2</v>
      </c>
      <c r="X32" s="13">
        <f t="shared" si="26"/>
        <v>267809.54503857356</v>
      </c>
    </row>
    <row r="33" spans="1:26">
      <c r="J33" s="13"/>
      <c r="K33" s="13"/>
      <c r="L33" s="13"/>
      <c r="M33" s="13"/>
      <c r="N33" s="13"/>
      <c r="O33" s="13"/>
      <c r="P33" s="13"/>
      <c r="Q33" s="13"/>
      <c r="R33" s="13"/>
      <c r="S33" s="13"/>
      <c r="T33" s="13"/>
      <c r="U33" s="15">
        <v>42401</v>
      </c>
      <c r="V33" s="13">
        <f>SUM(I3:I4,H5:H14)</f>
        <v>269245.08043485001</v>
      </c>
      <c r="W33" s="3">
        <f t="shared" si="28"/>
        <v>2.7060855902085956E-2</v>
      </c>
      <c r="X33" s="13">
        <f t="shared" si="26"/>
        <v>269245.08043485001</v>
      </c>
    </row>
    <row r="34" spans="1:26">
      <c r="A34" s="6" t="s">
        <v>52</v>
      </c>
      <c r="B34" s="2"/>
      <c r="C34" s="2"/>
      <c r="D34" s="2"/>
      <c r="E34" s="2"/>
      <c r="F34" s="2"/>
      <c r="G34" s="2"/>
      <c r="H34" s="2"/>
      <c r="I34" s="2"/>
      <c r="J34" s="4"/>
      <c r="U34" s="15">
        <v>42430</v>
      </c>
      <c r="V34" s="13">
        <f>SUM(I3:I5,H6:H14)</f>
        <v>269964.42604817526</v>
      </c>
      <c r="W34" s="3">
        <f t="shared" si="28"/>
        <v>2.9685076523914056E-2</v>
      </c>
      <c r="X34" s="13">
        <f t="shared" si="26"/>
        <v>269964.42604817526</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270040.45996038947</v>
      </c>
      <c r="W35" s="3">
        <f t="shared" si="28"/>
        <v>2.7824195752273573E-2</v>
      </c>
      <c r="X35" s="13">
        <f t="shared" si="26"/>
        <v>270040.45996038947</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726.91781407624842</v>
      </c>
      <c r="I36" s="12">
        <f t="shared" si="41"/>
        <v>740.01535679173128</v>
      </c>
      <c r="J36" s="12">
        <f t="shared" si="41"/>
        <v>738.20842409818511</v>
      </c>
      <c r="K36" s="12">
        <f t="shared" si="41"/>
        <v>758.1546847532652</v>
      </c>
      <c r="L36" s="12">
        <f t="shared" si="41"/>
        <v>754.9494587803249</v>
      </c>
      <c r="M36" s="12"/>
      <c r="N36" s="12"/>
      <c r="P36" s="23">
        <f>K36/J36-1</f>
        <v>2.7019822592036835E-2</v>
      </c>
      <c r="Q36">
        <v>31</v>
      </c>
      <c r="R36">
        <f>Q36</f>
        <v>31</v>
      </c>
      <c r="U36" s="15">
        <v>42491</v>
      </c>
      <c r="V36" s="16">
        <f>SUM(I3:I7,H8:H14)</f>
        <v>270113.72761073458</v>
      </c>
      <c r="W36" s="3">
        <f t="shared" si="28"/>
        <v>2.5578353835734147E-2</v>
      </c>
      <c r="X36" s="13">
        <f>V36</f>
        <v>270113.72761073458</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718.46336852560125</v>
      </c>
      <c r="I37" s="21">
        <f>I4/29</f>
        <v>743.18999017218198</v>
      </c>
      <c r="J37" s="12">
        <f t="shared" ref="J37:L41" si="44">J4/$Q37</f>
        <v>743.89772490424536</v>
      </c>
      <c r="K37" s="12">
        <f t="shared" si="44"/>
        <v>761.38162466589347</v>
      </c>
      <c r="L37" s="12">
        <f t="shared" si="44"/>
        <v>753.69354072665351</v>
      </c>
      <c r="M37" s="12"/>
      <c r="N37" s="12"/>
      <c r="P37" s="23">
        <f t="shared" ref="P37:P39" si="45">K37/J37-1</f>
        <v>2.3503096160024661E-2</v>
      </c>
      <c r="Q37">
        <v>28</v>
      </c>
      <c r="R37">
        <f>R36+Q37</f>
        <v>59</v>
      </c>
      <c r="U37" s="15">
        <v>42522</v>
      </c>
      <c r="V37" s="13">
        <f>SUM(I3:I8,H9:H14)</f>
        <v>269821.644726903</v>
      </c>
      <c r="W37" s="3">
        <f t="shared" si="28"/>
        <v>2.1933842478863985E-2</v>
      </c>
      <c r="X37" s="16">
        <f>V25*1.019039</f>
        <v>269057.3181859816</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721.18130628660833</v>
      </c>
      <c r="I38" s="12">
        <f t="shared" ref="I38:I47" si="47">I5/$Q38</f>
        <v>744.38600349064916</v>
      </c>
      <c r="J38" s="12">
        <f t="shared" si="44"/>
        <v>755.84637376740886</v>
      </c>
      <c r="K38" s="12">
        <f t="shared" si="44"/>
        <v>765.15680889079363</v>
      </c>
      <c r="L38" s="12">
        <f t="shared" si="44"/>
        <v>757.74340537476166</v>
      </c>
      <c r="M38" s="12"/>
      <c r="N38" s="12"/>
      <c r="P38" s="23">
        <f t="shared" si="45"/>
        <v>1.2317893485389364E-2</v>
      </c>
      <c r="Q38">
        <v>31</v>
      </c>
      <c r="R38">
        <f t="shared" ref="R38:R47" si="48">R37+Q38</f>
        <v>90</v>
      </c>
      <c r="U38" s="15">
        <v>42552</v>
      </c>
      <c r="V38" s="13">
        <f>SUM(I3:I9,H10:H14)</f>
        <v>269538.8549129215</v>
      </c>
      <c r="W38" s="3">
        <f t="shared" si="28"/>
        <v>1.8367330188477249E-2</v>
      </c>
      <c r="X38" s="16">
        <f>V26*1.019039</f>
        <v>269716.63075716811</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727.61999483274553</v>
      </c>
      <c r="H39" s="12">
        <f t="shared" si="43"/>
        <v>745.90854760297179</v>
      </c>
      <c r="I39" s="12">
        <f t="shared" si="47"/>
        <v>748.44301134344482</v>
      </c>
      <c r="J39" s="12">
        <f t="shared" si="44"/>
        <v>760.70774203742076</v>
      </c>
      <c r="K39" s="12">
        <f t="shared" si="44"/>
        <v>770.90423159387365</v>
      </c>
      <c r="L39" s="12">
        <f t="shared" si="44"/>
        <v>767.89828893397919</v>
      </c>
      <c r="M39" s="12"/>
      <c r="N39" s="12"/>
      <c r="O39" s="24"/>
      <c r="P39" s="23">
        <f t="shared" si="45"/>
        <v>1.3403951337662701E-2</v>
      </c>
      <c r="Q39">
        <v>30</v>
      </c>
      <c r="R39">
        <f t="shared" si="48"/>
        <v>120</v>
      </c>
      <c r="U39" s="15">
        <v>42583</v>
      </c>
      <c r="V39" s="13">
        <f>SUM(I3:I10,H11:H14)</f>
        <v>269282.41875935474</v>
      </c>
      <c r="W39" s="3">
        <f t="shared" si="28"/>
        <v>1.5220741705767482E-2</v>
      </c>
      <c r="X39" s="16">
        <f t="shared" ref="X39:X48" si="49">V27*1.019039</f>
        <v>270295.19340695639</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714.27765189233889</v>
      </c>
      <c r="H40" s="12">
        <f t="shared" si="43"/>
        <v>735.14135257318162</v>
      </c>
      <c r="I40" s="12">
        <f t="shared" si="47"/>
        <v>737.50482516495936</v>
      </c>
      <c r="J40" s="12">
        <f t="shared" si="44"/>
        <v>746.54311291844135</v>
      </c>
      <c r="K40" s="12">
        <f t="shared" si="44"/>
        <v>759.3671454123911</v>
      </c>
      <c r="L40" s="12">
        <f t="shared" si="44"/>
        <v>753.64551988186588</v>
      </c>
      <c r="M40" s="12"/>
      <c r="N40" s="12"/>
      <c r="P40" s="23">
        <f>K40/J40-1</f>
        <v>1.7177886008240106E-2</v>
      </c>
      <c r="Q40">
        <v>31</v>
      </c>
      <c r="R40">
        <f t="shared" si="48"/>
        <v>151</v>
      </c>
      <c r="U40" s="15">
        <v>42614</v>
      </c>
      <c r="V40" s="13">
        <f>SUM(I3:I11,H12:H14)</f>
        <v>268962.99214626016</v>
      </c>
      <c r="W40" s="3">
        <f t="shared" si="28"/>
        <v>1.3032312831709802E-2</v>
      </c>
      <c r="X40" s="16">
        <f t="shared" si="49"/>
        <v>270557.78486235219</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686.08206420369822</v>
      </c>
      <c r="H41" s="12">
        <f t="shared" si="43"/>
        <v>707.86421474145243</v>
      </c>
      <c r="I41" s="12">
        <f t="shared" si="47"/>
        <v>698.12811861373291</v>
      </c>
      <c r="J41" s="12">
        <f>J8/$Q41</f>
        <v>713.95826976618446</v>
      </c>
      <c r="K41" s="12">
        <f>K8/$Q41</f>
        <v>723.62406428570353</v>
      </c>
      <c r="L41" s="12">
        <f t="shared" si="44"/>
        <v>720.05090569418292</v>
      </c>
      <c r="M41" s="12"/>
      <c r="N41" s="12"/>
      <c r="P41" s="23">
        <f>K41/J41-1</f>
        <v>1.3538318594845222E-2</v>
      </c>
      <c r="Q41">
        <v>30</v>
      </c>
      <c r="R41">
        <f t="shared" si="48"/>
        <v>181</v>
      </c>
      <c r="U41" s="15">
        <v>42644</v>
      </c>
      <c r="V41" s="13">
        <f>SUM(I3:I12,H13:H14)</f>
        <v>268309.00164625281</v>
      </c>
      <c r="W41" s="3">
        <f t="shared" si="28"/>
        <v>8.1054294961362405E-3</v>
      </c>
      <c r="X41" s="16">
        <f t="shared" si="49"/>
        <v>271218.99032450729</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668.32953911485765</v>
      </c>
      <c r="H42" s="12">
        <f t="shared" si="43"/>
        <v>689.20032762994776</v>
      </c>
      <c r="I42" s="12">
        <f t="shared" si="47"/>
        <v>680.07807556602916</v>
      </c>
      <c r="J42" s="12">
        <f>J9/$Q42</f>
        <v>697.83741950379726</v>
      </c>
      <c r="K42" s="12">
        <f>K9/$Q42</f>
        <v>703.62926258409129</v>
      </c>
      <c r="L42" s="12">
        <f>L9/$Q42</f>
        <v>702.86414372866022</v>
      </c>
      <c r="M42" s="12"/>
      <c r="N42" s="12"/>
      <c r="Q42">
        <v>31</v>
      </c>
      <c r="R42">
        <f t="shared" si="48"/>
        <v>212</v>
      </c>
      <c r="U42" s="15">
        <v>42675</v>
      </c>
      <c r="V42" s="13">
        <f>SUM(I3:I13,H14)</f>
        <v>267755.13225928845</v>
      </c>
      <c r="W42" s="3">
        <f t="shared" si="28"/>
        <v>3.6444115385303455E-3</v>
      </c>
      <c r="X42" s="16">
        <f t="shared" si="49"/>
        <v>271862.14468539198</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697.16154159494533</v>
      </c>
      <c r="H43" s="12">
        <f t="shared" si="43"/>
        <v>715.47616084258254</v>
      </c>
      <c r="I43" s="12">
        <f t="shared" si="47"/>
        <v>707.20402685655824</v>
      </c>
      <c r="J43" s="12">
        <f>J10/$Q43</f>
        <v>721.72960976888862</v>
      </c>
      <c r="K43" s="12">
        <f t="shared" ref="K43:L43" si="50">K10/$Q43</f>
        <v>727.8264719888756</v>
      </c>
      <c r="L43" s="12">
        <f t="shared" si="50"/>
        <v>730.95028560479273</v>
      </c>
      <c r="M43" s="12"/>
      <c r="N43" s="12"/>
      <c r="Q43">
        <v>31</v>
      </c>
      <c r="R43">
        <f t="shared" si="48"/>
        <v>243</v>
      </c>
      <c r="U43" s="15">
        <v>42705</v>
      </c>
      <c r="V43" s="13">
        <f>SUM(I3:I14)</f>
        <v>267369.73427790392</v>
      </c>
      <c r="W43" s="3">
        <f t="shared" si="28"/>
        <v>-1.2635187575782414E-4</v>
      </c>
      <c r="X43" s="16">
        <f t="shared" si="49"/>
        <v>272494.61685479444</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744.85382709187945</v>
      </c>
      <c r="H44" s="12">
        <f t="shared" si="43"/>
        <v>753.44333987126618</v>
      </c>
      <c r="I44" s="12">
        <f t="shared" si="47"/>
        <v>742.79578610144631</v>
      </c>
      <c r="J44" s="12">
        <f>J11/$Q44</f>
        <v>759.81304141416217</v>
      </c>
      <c r="K44" s="12">
        <f t="shared" ref="K44:L44" si="51">K11/$Q44</f>
        <v>768.74605215356667</v>
      </c>
      <c r="L44" s="12">
        <f t="shared" si="51"/>
        <v>771.60820351100733</v>
      </c>
      <c r="M44" s="12"/>
      <c r="N44" s="12"/>
      <c r="Q44">
        <v>30</v>
      </c>
      <c r="R44">
        <f t="shared" si="48"/>
        <v>273</v>
      </c>
      <c r="U44" s="15">
        <v>42736</v>
      </c>
      <c r="V44" s="13">
        <f>SUM(J3,I4:I14)</f>
        <v>267313.71936440398</v>
      </c>
      <c r="W44" s="3">
        <f t="shared" si="28"/>
        <v>-1.8514115099899087E-3</v>
      </c>
      <c r="X44" s="16">
        <f t="shared" si="49"/>
        <v>272908.37096656294</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748.6021869081884</v>
      </c>
      <c r="H45" s="12">
        <f t="shared" si="43"/>
        <v>769.53289560198459</v>
      </c>
      <c r="I45" s="12">
        <f t="shared" si="47"/>
        <v>748.4364278598124</v>
      </c>
      <c r="J45" s="12">
        <f>J12/$Q45</f>
        <v>774.15244036454953</v>
      </c>
      <c r="K45" s="12">
        <f t="shared" ref="K45" si="52">K12/$Q45</f>
        <v>779.93315363868874</v>
      </c>
      <c r="L45" s="12">
        <f>L12/$Q45</f>
        <v>781.13932897092047</v>
      </c>
      <c r="M45" s="12"/>
      <c r="N45" s="12"/>
      <c r="Q45">
        <v>31</v>
      </c>
      <c r="R45">
        <f t="shared" si="48"/>
        <v>304</v>
      </c>
      <c r="U45" s="15">
        <v>42767</v>
      </c>
      <c r="V45" s="13">
        <f>SUM(J3:J4,I5:I14)</f>
        <v>266590.34594672959</v>
      </c>
      <c r="W45" s="3">
        <f t="shared" si="28"/>
        <v>-9.8599182716090361E-3</v>
      </c>
      <c r="X45" s="16">
        <f t="shared" si="49"/>
        <v>274371.2375212491</v>
      </c>
      <c r="Y45" s="13">
        <f>X45-V45</f>
        <v>7780.8915745195118</v>
      </c>
      <c r="Z45" s="13">
        <f t="shared" ref="Z45:Z59" si="53">V45+$Y$45</f>
        <v>274371.2375212491</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736.80184381051583</v>
      </c>
      <c r="H46" s="12">
        <f t="shared" si="43"/>
        <v>757.83978121640132</v>
      </c>
      <c r="I46" s="12">
        <f t="shared" si="47"/>
        <v>739.3774683175875</v>
      </c>
      <c r="J46" s="12">
        <f>J13/$Q46</f>
        <v>769.24907861126769</v>
      </c>
      <c r="K46" s="12">
        <f t="shared" ref="K46" si="54">K13/$Q46</f>
        <v>766.26872781034626</v>
      </c>
      <c r="L46" s="12">
        <f>L13/$Q46</f>
        <v>770.42330144343475</v>
      </c>
      <c r="M46" s="12"/>
      <c r="N46" s="12"/>
      <c r="Q46">
        <v>30</v>
      </c>
      <c r="R46">
        <f t="shared" si="48"/>
        <v>334</v>
      </c>
      <c r="U46" s="15">
        <v>42795</v>
      </c>
      <c r="V46" s="13">
        <f>SUM(J3:J5,I6:I14)</f>
        <v>266945.61742530914</v>
      </c>
      <c r="W46" s="3">
        <f t="shared" si="28"/>
        <v>-1.1182245998320517E-2</v>
      </c>
      <c r="X46" s="16">
        <f t="shared" si="49"/>
        <v>275104.2787557065</v>
      </c>
      <c r="Z46" s="13">
        <f t="shared" si="53"/>
        <v>274726.50899982866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730.10546181365669</v>
      </c>
      <c r="H47" s="12">
        <f t="shared" si="43"/>
        <v>750.12660727054435</v>
      </c>
      <c r="I47" s="12">
        <f t="shared" si="47"/>
        <v>737.69441432265751</v>
      </c>
      <c r="J47" s="12">
        <f>J14/$Q47</f>
        <v>756.68603443248162</v>
      </c>
      <c r="K47" s="12">
        <f t="shared" ref="K47" si="55">K14/$Q47</f>
        <v>755.90749531524705</v>
      </c>
      <c r="L47" s="12"/>
      <c r="M47" s="12"/>
      <c r="N47" s="12"/>
      <c r="Q47">
        <v>31</v>
      </c>
      <c r="R47">
        <f t="shared" si="48"/>
        <v>365</v>
      </c>
      <c r="U47" s="15">
        <v>42826</v>
      </c>
      <c r="V47" s="13">
        <f>SUM(J3:J6,I7:I14)</f>
        <v>267313.55934612843</v>
      </c>
      <c r="W47" s="3">
        <f t="shared" si="28"/>
        <v>-1.0098118684366941E-2</v>
      </c>
      <c r="X47" s="16">
        <f t="shared" si="49"/>
        <v>275181.76027757535</v>
      </c>
      <c r="Z47" s="13">
        <f t="shared" si="53"/>
        <v>275094.45092064794</v>
      </c>
    </row>
    <row r="48" spans="1:26">
      <c r="U48" s="15">
        <v>42856</v>
      </c>
      <c r="V48" s="13">
        <f>SUM(J3:J7,I8:I14)</f>
        <v>267593.74626648636</v>
      </c>
      <c r="W48" s="3">
        <f t="shared" si="28"/>
        <v>-9.3293345974618802E-3</v>
      </c>
      <c r="X48" s="16">
        <f t="shared" si="49"/>
        <v>275256.42287071538</v>
      </c>
      <c r="Z48" s="13">
        <f t="shared" si="53"/>
        <v>275374.63784100587</v>
      </c>
    </row>
    <row r="49" spans="1:26">
      <c r="U49" s="15">
        <v>42887</v>
      </c>
      <c r="V49" s="13">
        <f>SUM(J3:J8,I9:I14)</f>
        <v>268068.65080105991</v>
      </c>
      <c r="W49" s="3">
        <f t="shared" si="28"/>
        <v>-6.4968617607285006E-3</v>
      </c>
      <c r="X49" s="17">
        <f>X37*1.019039</f>
        <v>274179.90046692453</v>
      </c>
      <c r="Z49" s="13">
        <f t="shared" si="53"/>
        <v>275849.54237557942</v>
      </c>
    </row>
    <row r="50" spans="1:26">
      <c r="A50" s="6" t="s">
        <v>53</v>
      </c>
      <c r="B50" s="2"/>
      <c r="C50" s="2"/>
      <c r="D50" s="2"/>
      <c r="E50" s="2"/>
      <c r="F50" s="2"/>
      <c r="G50" s="2"/>
      <c r="H50" s="2"/>
      <c r="I50" s="2"/>
      <c r="J50" s="4"/>
      <c r="U50" s="15">
        <v>42917</v>
      </c>
      <c r="V50" s="13">
        <f>SUM(J3:J9,I10:I14)</f>
        <v>268619.19046313077</v>
      </c>
      <c r="W50" s="3">
        <f t="shared" si="28"/>
        <v>-3.4119921229458505E-3</v>
      </c>
      <c r="X50" s="17">
        <f t="shared" ref="X50:X60" si="56">X38*1.019039</f>
        <v>274851.76569015381</v>
      </c>
      <c r="Z50" s="13">
        <f t="shared" si="53"/>
        <v>276400.08203765028</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269069.48353341297</v>
      </c>
      <c r="W51" s="3">
        <f t="shared" si="28"/>
        <v>-7.9075056931976473E-4</v>
      </c>
      <c r="X51" s="17">
        <f t="shared" si="56"/>
        <v>275441.34359423141</v>
      </c>
      <c r="Z51" s="13">
        <f t="shared" si="53"/>
        <v>276850.37510793249</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726.91781407624842</v>
      </c>
      <c r="I52" s="12">
        <f t="shared" si="57"/>
        <v>740.01535679173128</v>
      </c>
      <c r="J52" s="12">
        <f t="shared" si="57"/>
        <v>738.20842409818511</v>
      </c>
      <c r="K52" s="12">
        <f t="shared" si="57"/>
        <v>758.1546847532652</v>
      </c>
      <c r="L52" s="12">
        <f t="shared" si="57"/>
        <v>754.9494587803249</v>
      </c>
      <c r="M52" s="12"/>
      <c r="N52" s="12"/>
      <c r="O52" s="23"/>
      <c r="P52" s="23"/>
      <c r="U52" s="15">
        <v>42979</v>
      </c>
      <c r="V52" s="13">
        <f>SUM(J3:J11,I12:I14)</f>
        <v>269580.00119279447</v>
      </c>
      <c r="W52" s="3">
        <f t="shared" si="28"/>
        <v>2.2940295302738001E-3</v>
      </c>
      <c r="X52" s="17">
        <f t="shared" si="56"/>
        <v>275708.93452834652</v>
      </c>
      <c r="Z52" s="13">
        <f t="shared" si="53"/>
        <v>277360.89276731398</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722.90553483187352</v>
      </c>
      <c r="I53" s="21">
        <f>I21/60</f>
        <v>741.54976292561571</v>
      </c>
      <c r="J53" s="12">
        <f t="shared" ref="J53:K63" si="60">J21/$R37</f>
        <v>740.90843126038317</v>
      </c>
      <c r="K53" s="12">
        <f t="shared" si="60"/>
        <v>759.68611386434304</v>
      </c>
      <c r="L53" s="12">
        <f t="shared" ref="L53" si="61">L21/$R37</f>
        <v>754.35342987349782</v>
      </c>
      <c r="M53" s="12"/>
      <c r="N53" s="12"/>
      <c r="O53" s="23"/>
      <c r="P53" s="23"/>
      <c r="Q53" s="23"/>
      <c r="U53" s="15">
        <v>43009</v>
      </c>
      <c r="V53" s="13">
        <f>SUM(J3:J12,I13:I14)</f>
        <v>270377.19758044131</v>
      </c>
      <c r="W53" s="3">
        <f t="shared" si="28"/>
        <v>7.7082614504124791E-3</v>
      </c>
      <c r="X53" s="17">
        <f t="shared" si="56"/>
        <v>276382.72868129559</v>
      </c>
      <c r="Z53" s="13">
        <f t="shared" si="53"/>
        <v>278158.08915496082</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722.31163388850428</v>
      </c>
      <c r="I54" s="12">
        <f t="shared" ref="I54:I63" si="63">I22/$R38</f>
        <v>750.76613204163414</v>
      </c>
      <c r="J54" s="12">
        <f t="shared" si="60"/>
        <v>746.05372256835869</v>
      </c>
      <c r="K54" s="12">
        <f t="shared" si="60"/>
        <v>761.57046437345366</v>
      </c>
      <c r="L54" s="12">
        <f t="shared" ref="L54" si="64">L22/$R38</f>
        <v>755.52108810171092</v>
      </c>
      <c r="M54" s="12"/>
      <c r="N54" s="12"/>
      <c r="O54" s="23"/>
      <c r="P54" s="23"/>
      <c r="Q54" s="23"/>
      <c r="U54" s="15">
        <v>43040</v>
      </c>
      <c r="V54" s="13">
        <f>SUM(J3:J13,I14)</f>
        <v>271273.34588925174</v>
      </c>
      <c r="W54" s="3">
        <f t="shared" si="28"/>
        <v>1.3139668324102738E-2</v>
      </c>
      <c r="X54" s="17">
        <f t="shared" si="56"/>
        <v>277038.12805805716</v>
      </c>
      <c r="Z54" s="13">
        <f t="shared" si="53"/>
        <v>279054.23746377125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724.02518020796492</v>
      </c>
      <c r="H55" s="12">
        <f t="shared" si="59"/>
        <v>728.21086231712115</v>
      </c>
      <c r="I55" s="12">
        <f t="shared" si="63"/>
        <v>750.18535186708675</v>
      </c>
      <c r="J55" s="12">
        <f t="shared" si="60"/>
        <v>749.71722743562418</v>
      </c>
      <c r="K55" s="12">
        <f t="shared" si="60"/>
        <v>763.90390617855871</v>
      </c>
      <c r="L55" s="12">
        <f t="shared" ref="L55" si="65">L23/$R39</f>
        <v>758.61538830977804</v>
      </c>
      <c r="M55" s="12"/>
      <c r="N55" s="12"/>
      <c r="O55" s="23"/>
      <c r="P55" s="23"/>
      <c r="Q55" s="23"/>
      <c r="R55" s="13"/>
      <c r="S55" s="3"/>
      <c r="U55" s="15">
        <v>43070</v>
      </c>
      <c r="V55" s="13">
        <f>SUM(J3:J14)</f>
        <v>271862.08611265628</v>
      </c>
      <c r="W55" s="3">
        <f t="shared" si="28"/>
        <v>1.6802020792985539E-2</v>
      </c>
      <c r="X55" s="17">
        <f t="shared" si="56"/>
        <v>277682.64186509285</v>
      </c>
      <c r="Z55" s="13">
        <f t="shared" si="53"/>
        <v>279642.97768717579</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722.02403201071718</v>
      </c>
      <c r="H56" s="12">
        <f t="shared" si="59"/>
        <v>729.63367819750442</v>
      </c>
      <c r="I56" s="12">
        <f t="shared" si="63"/>
        <v>747.58206492823933</v>
      </c>
      <c r="J56" s="12">
        <f t="shared" si="60"/>
        <v>749.06558803143446</v>
      </c>
      <c r="K56" s="12">
        <f t="shared" si="60"/>
        <v>762.97251820669646</v>
      </c>
      <c r="L56" s="12">
        <f t="shared" ref="L56" si="66">L24/$R40</f>
        <v>757.59508419543852</v>
      </c>
      <c r="M56" s="12"/>
      <c r="N56" s="12"/>
      <c r="O56" s="23"/>
      <c r="P56" s="23"/>
      <c r="U56" s="15">
        <v>43101</v>
      </c>
      <c r="V56" s="13">
        <f>SUM(K3,J4:J14)</f>
        <v>272480.42019296373</v>
      </c>
      <c r="W56" s="3">
        <f t="shared" si="28"/>
        <v>1.932822917149446E-2</v>
      </c>
      <c r="X56" s="17">
        <f t="shared" si="56"/>
        <v>278104.27344139531</v>
      </c>
      <c r="Z56" s="13">
        <f t="shared" si="53"/>
        <v>280261.31176748325</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716.06679977750957</v>
      </c>
      <c r="H57" s="12">
        <f t="shared" si="59"/>
        <v>726.02547983462296</v>
      </c>
      <c r="I57" s="12">
        <f t="shared" si="63"/>
        <v>739.38527824627704</v>
      </c>
      <c r="J57" s="12">
        <f t="shared" si="60"/>
        <v>743.24669550128249</v>
      </c>
      <c r="K57" s="12">
        <f t="shared" si="60"/>
        <v>756.45067501537164</v>
      </c>
      <c r="L57" s="12">
        <f t="shared" ref="L57" si="67">L25/$R41</f>
        <v>751.37229217865581</v>
      </c>
      <c r="M57" s="12"/>
      <c r="N57" s="12"/>
      <c r="O57" s="23"/>
      <c r="P57" s="23"/>
      <c r="U57" s="15">
        <v>43132</v>
      </c>
      <c r="V57" s="13">
        <f>SUM(K3:K4,J5:J14)</f>
        <v>272969.96938628989</v>
      </c>
      <c r="W57" s="3">
        <f t="shared" ref="W57:W59" si="68">V57/V45-1</f>
        <v>2.3930436853985215E-2</v>
      </c>
      <c r="X57" s="17">
        <f t="shared" si="56"/>
        <v>279594.99151241616</v>
      </c>
      <c r="Z57" s="13">
        <f t="shared" si="53"/>
        <v>280750.8609608094</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709.08635128438607</v>
      </c>
      <c r="H58" s="12">
        <f t="shared" si="59"/>
        <v>720.64066984242993</v>
      </c>
      <c r="I58" s="12">
        <f t="shared" si="63"/>
        <v>730.71299860907095</v>
      </c>
      <c r="J58" s="12">
        <f t="shared" si="60"/>
        <v>736.60665986014078</v>
      </c>
      <c r="K58" s="12">
        <f t="shared" si="60"/>
        <v>748.72678923532601</v>
      </c>
      <c r="L58" s="12">
        <f t="shared" ref="L58" si="69">L26/$R42</f>
        <v>744.27911952794898</v>
      </c>
      <c r="M58" s="12"/>
      <c r="N58" s="12"/>
      <c r="O58" s="23"/>
      <c r="U58" s="15">
        <v>43160</v>
      </c>
      <c r="V58" s="13">
        <f>SUM(K3:K5,J6:J14)</f>
        <v>273258.59287511482</v>
      </c>
      <c r="W58" s="3">
        <f t="shared" si="68"/>
        <v>2.3648919621510611E-2</v>
      </c>
      <c r="X58" s="17">
        <f t="shared" si="56"/>
        <v>280341.98911893641</v>
      </c>
      <c r="Z58" s="13">
        <f t="shared" si="53"/>
        <v>281039.48444963433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707.56507926639154</v>
      </c>
      <c r="H59" s="12">
        <f t="shared" si="59"/>
        <v>719.98182301528891</v>
      </c>
      <c r="I59" s="12">
        <f t="shared" si="63"/>
        <v>727.71391167768036</v>
      </c>
      <c r="J59" s="12">
        <f t="shared" si="60"/>
        <v>734.70876458100986</v>
      </c>
      <c r="K59" s="12">
        <f t="shared" si="60"/>
        <v>746.06049361952375</v>
      </c>
      <c r="L59" s="12">
        <f t="shared" ref="L59" si="70">L27/$R43</f>
        <v>742.57873330729944</v>
      </c>
      <c r="M59" s="12"/>
      <c r="N59" s="12"/>
      <c r="O59" s="23"/>
      <c r="U59" s="15">
        <v>43191</v>
      </c>
      <c r="V59" s="13">
        <f>SUM(K3:K6,J7:J14)</f>
        <v>273564.48756180838</v>
      </c>
      <c r="W59" s="3">
        <f t="shared" si="68"/>
        <v>2.3384254173152375E-2</v>
      </c>
      <c r="X59" s="17">
        <f t="shared" si="56"/>
        <v>280420.94581150013</v>
      </c>
      <c r="Z59" s="13">
        <f t="shared" si="53"/>
        <v>281345.37913632789</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711.66274386259909</v>
      </c>
      <c r="H60" s="12">
        <f t="shared" si="59"/>
        <v>723.65891277968205</v>
      </c>
      <c r="I60" s="12">
        <f t="shared" si="63"/>
        <v>729.37126051545692</v>
      </c>
      <c r="J60" s="12">
        <f t="shared" si="60"/>
        <v>737.46747632091672</v>
      </c>
      <c r="K60" s="12">
        <f t="shared" si="60"/>
        <v>748.55341213974827</v>
      </c>
      <c r="L60" s="12">
        <f t="shared" ref="L60" si="71">L28/$R44</f>
        <v>745.76878497803648</v>
      </c>
      <c r="M60" s="12"/>
      <c r="N60" s="12"/>
      <c r="O60" s="23"/>
      <c r="U60" s="15">
        <v>43221</v>
      </c>
      <c r="V60" s="13">
        <f>SUM(K3:K7,J8:J14)</f>
        <v>273962.03256912081</v>
      </c>
      <c r="W60" s="3">
        <f t="shared" ref="W60" si="72">V60/V48-1</f>
        <v>2.3798337560148042E-2</v>
      </c>
      <c r="X60" s="17">
        <f t="shared" si="56"/>
        <v>280497.02990575094</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715.42959496264268</v>
      </c>
      <c r="H61" s="12">
        <f t="shared" si="59"/>
        <v>728.33685181748262</v>
      </c>
      <c r="I61" s="12">
        <f t="shared" si="63"/>
        <v>731.31540586965104</v>
      </c>
      <c r="J61" s="12">
        <f t="shared" si="60"/>
        <v>741.20837725957665</v>
      </c>
      <c r="K61" s="12">
        <f t="shared" si="60"/>
        <v>751.7533199899691</v>
      </c>
      <c r="L61" s="12">
        <f t="shared" ref="L61" si="73">L29/$R45</f>
        <v>749.37564966152138</v>
      </c>
      <c r="M61" s="12"/>
      <c r="N61" s="12"/>
      <c r="O61" s="23">
        <f t="shared" ref="O61:O63" si="74">J61/I61-1</f>
        <v>1.3527639798810664E-2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717.34925803281101</v>
      </c>
      <c r="H62" s="12">
        <f t="shared" si="59"/>
        <v>730.98681553594827</v>
      </c>
      <c r="I62" s="12">
        <f t="shared" si="63"/>
        <v>732.03954321527408</v>
      </c>
      <c r="J62" s="12">
        <f t="shared" si="60"/>
        <v>743.72700312948905</v>
      </c>
      <c r="K62" s="12">
        <f t="shared" si="60"/>
        <v>753.05709913551198</v>
      </c>
      <c r="L62" s="12">
        <f t="shared" ref="L62" si="75">L30/$R46</f>
        <v>751.2661573066033</v>
      </c>
      <c r="M62" s="12"/>
      <c r="N62" s="12"/>
      <c r="O62" s="23">
        <f t="shared" si="74"/>
        <v>1.596561281769171E-2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718.43266164159513</v>
      </c>
      <c r="H63" s="12">
        <f t="shared" si="59"/>
        <v>732.6123868887496</v>
      </c>
      <c r="I63" s="12">
        <f t="shared" si="63"/>
        <v>732.51981993946276</v>
      </c>
      <c r="J63" s="12">
        <f t="shared" si="60"/>
        <v>744.82763318535967</v>
      </c>
      <c r="K63" s="12">
        <f t="shared" si="60"/>
        <v>753.2991875781745</v>
      </c>
      <c r="L63" s="12">
        <f t="shared" ref="L63" si="76">L31/$R47</f>
        <v>0</v>
      </c>
      <c r="M63" s="12"/>
      <c r="N63" s="12"/>
      <c r="O63" s="23">
        <f t="shared" si="74"/>
        <v>1.6802020792985539E-2</v>
      </c>
    </row>
  </sheetData>
  <mergeCells count="1">
    <mergeCell ref="V10:X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7700.1219094655999</v>
      </c>
      <c r="G16" s="13">
        <f>SUM(B16:F16)</f>
        <v>21828.599844982367</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88949.623366529268</v>
      </c>
      <c r="P16" s="13">
        <f t="shared" ref="P16:P26" si="6">SUM(G5:G16)</f>
        <v>256392.7736985638</v>
      </c>
      <c r="R16" s="22"/>
      <c r="S16" s="22"/>
      <c r="T16" s="22"/>
      <c r="U16" s="22"/>
      <c r="V16" s="22"/>
      <c r="W16" s="22"/>
      <c r="Y16">
        <v>30</v>
      </c>
      <c r="Z16" s="20">
        <f>B16/$Y16</f>
        <v>26.59333333333333</v>
      </c>
      <c r="AA16" s="20">
        <f>C16/$Y16</f>
        <v>21.038180768333341</v>
      </c>
      <c r="AB16" s="20">
        <f>D16/$Y16</f>
        <v>381.66037676000002</v>
      </c>
      <c r="AC16" s="20">
        <f>E16/$Y16</f>
        <v>41.657373655558871</v>
      </c>
      <c r="AD16" s="20">
        <f>F16/$Y16</f>
        <v>256.67073031552002</v>
      </c>
      <c r="AE16" s="20">
        <f>SUM(Z16:AD16)</f>
        <v>727.61999483274553</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7970.5952991916811</v>
      </c>
      <c r="G17" s="13">
        <f t="shared" ref="G17:G64" si="7">SUM(B17:F17)</f>
        <v>22142.607208662506</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89073.406790817608</v>
      </c>
      <c r="P17" s="13">
        <f t="shared" si="6"/>
        <v>257189.05754555558</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257.11597739328005</v>
      </c>
      <c r="AE17" s="20">
        <f t="shared" ref="AE17:AE64" si="14">SUM(Z17:AD17)</f>
        <v>714.27765189233901</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7630.9617756105599</v>
      </c>
      <c r="G18" s="13">
        <f t="shared" si="7"/>
        <v>20582.461926110947</v>
      </c>
      <c r="I18" t="str">
        <f t="shared" si="8"/>
        <v>13/14</v>
      </c>
      <c r="K18" s="13">
        <f t="shared" si="1"/>
        <v>11078.199999999999</v>
      </c>
      <c r="L18" s="13">
        <f t="shared" si="2"/>
        <v>9238.7131736000028</v>
      </c>
      <c r="M18" s="13">
        <f t="shared" si="3"/>
        <v>127709.6085708</v>
      </c>
      <c r="N18" s="13">
        <f t="shared" si="4"/>
        <v>20702.849881900464</v>
      </c>
      <c r="O18" s="13">
        <f t="shared" si="5"/>
        <v>89244.324828624958</v>
      </c>
      <c r="P18" s="13">
        <f t="shared" si="6"/>
        <v>257973.69645492546</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254.365392520352</v>
      </c>
      <c r="AE18" s="20">
        <f t="shared" si="14"/>
        <v>686.08206420369834</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7680.2989411631997</v>
      </c>
      <c r="G19" s="13">
        <f t="shared" si="7"/>
        <v>20718.215712560588</v>
      </c>
      <c r="I19" t="str">
        <f t="shared" si="8"/>
        <v>14/15</v>
      </c>
      <c r="K19" s="13">
        <f t="shared" si="1"/>
        <v>11021.4</v>
      </c>
      <c r="L19" s="13">
        <f t="shared" si="2"/>
        <v>9260.5073875700018</v>
      </c>
      <c r="M19" s="13">
        <f t="shared" si="3"/>
        <v>128223.70182839999</v>
      </c>
      <c r="N19" s="13">
        <f t="shared" si="4"/>
        <v>20712.502635996978</v>
      </c>
      <c r="O19" s="13">
        <f t="shared" si="5"/>
        <v>89529.335061772799</v>
      </c>
      <c r="P19" s="13">
        <f t="shared" si="6"/>
        <v>258747.44691373978</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247.7515787472</v>
      </c>
      <c r="AE19" s="20">
        <f t="shared" si="14"/>
        <v>668.32953911485765</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7587.3512453452804</v>
      </c>
      <c r="G20" s="13">
        <f t="shared" si="7"/>
        <v>21612.007789443305</v>
      </c>
      <c r="I20" t="str">
        <f t="shared" si="8"/>
        <v>14/15</v>
      </c>
      <c r="K20" s="13">
        <f t="shared" si="1"/>
        <v>11009.2</v>
      </c>
      <c r="L20" s="13">
        <f t="shared" si="2"/>
        <v>9295.2717305700025</v>
      </c>
      <c r="M20" s="13">
        <f t="shared" si="3"/>
        <v>128691.7912368</v>
      </c>
      <c r="N20" s="13">
        <f t="shared" si="4"/>
        <v>20770.937622845635</v>
      </c>
      <c r="O20" s="13">
        <f t="shared" si="5"/>
        <v>89720.957088696014</v>
      </c>
      <c r="P20" s="13">
        <f t="shared" si="6"/>
        <v>259488.15767891164</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244.75326597888002</v>
      </c>
      <c r="AE20" s="20">
        <f t="shared" si="14"/>
        <v>697.16154159494522</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7274.5888565740797</v>
      </c>
      <c r="G21" s="13">
        <f t="shared" si="7"/>
        <v>22345.614812756383</v>
      </c>
      <c r="I21" t="str">
        <f t="shared" si="8"/>
        <v>14/15</v>
      </c>
      <c r="K21" s="13">
        <f t="shared" si="1"/>
        <v>11046.5</v>
      </c>
      <c r="L21" s="13">
        <f t="shared" si="2"/>
        <v>9358.0562082212946</v>
      </c>
      <c r="M21" s="13">
        <f t="shared" si="3"/>
        <v>129202.40774160001</v>
      </c>
      <c r="N21" s="13">
        <f t="shared" si="4"/>
        <v>20904.177352154456</v>
      </c>
      <c r="O21" s="13">
        <f t="shared" si="5"/>
        <v>90021.825696485757</v>
      </c>
      <c r="P21" s="13">
        <f t="shared" si="6"/>
        <v>260532.96699846149</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242.486295219136</v>
      </c>
      <c r="AE21" s="20">
        <f t="shared" si="14"/>
        <v>744.85382709187945</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7519.9531531171206</v>
      </c>
      <c r="G22" s="13">
        <f t="shared" si="7"/>
        <v>23206.66779415384</v>
      </c>
      <c r="I22" t="str">
        <f t="shared" si="8"/>
        <v>14/15</v>
      </c>
      <c r="K22" s="13">
        <f t="shared" si="1"/>
        <v>11003.199999999999</v>
      </c>
      <c r="L22" s="13">
        <f t="shared" si="2"/>
        <v>9447.3800331712919</v>
      </c>
      <c r="M22" s="13">
        <f t="shared" si="3"/>
        <v>129424.91992079999</v>
      </c>
      <c r="N22" s="13">
        <f t="shared" si="4"/>
        <v>21043.55554513164</v>
      </c>
      <c r="O22" s="13">
        <f t="shared" si="5"/>
        <v>90284.369898890873</v>
      </c>
      <c r="P22" s="13">
        <f t="shared" si="6"/>
        <v>261203.42539799379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242.57913397152001</v>
      </c>
      <c r="AE22" s="20">
        <f t="shared" si="14"/>
        <v>748.60218690818851</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7290.8877416227206</v>
      </c>
      <c r="G23" s="13">
        <f t="shared" si="7"/>
        <v>22104.055314315476</v>
      </c>
      <c r="I23" t="str">
        <f t="shared" si="8"/>
        <v>14/15</v>
      </c>
      <c r="K23" s="13">
        <f t="shared" si="1"/>
        <v>10961</v>
      </c>
      <c r="L23" s="13">
        <f t="shared" si="2"/>
        <v>9503.2182232212926</v>
      </c>
      <c r="M23" s="13">
        <f t="shared" si="3"/>
        <v>129610.51830840002</v>
      </c>
      <c r="N23" s="13">
        <f t="shared" si="4"/>
        <v>21125.477485961976</v>
      </c>
      <c r="O23" s="13">
        <f t="shared" si="5"/>
        <v>90525.769601773442</v>
      </c>
      <c r="P23" s="13">
        <f t="shared" si="6"/>
        <v>261725.98361935673</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243.02959138742401</v>
      </c>
      <c r="AE23" s="20">
        <f t="shared" si="14"/>
        <v>736.80184381051583</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7635.8073900844802</v>
      </c>
      <c r="G24" s="13">
        <f t="shared" si="7"/>
        <v>22633.269316223359</v>
      </c>
      <c r="I24" t="str">
        <f t="shared" si="8"/>
        <v>14/15</v>
      </c>
      <c r="K24" s="13">
        <f t="shared" si="1"/>
        <v>11009.900000000001</v>
      </c>
      <c r="L24" s="13">
        <f t="shared" si="2"/>
        <v>9513.258532851487</v>
      </c>
      <c r="M24" s="13">
        <f t="shared" si="3"/>
        <v>129726.03779040001</v>
      </c>
      <c r="N24" s="13">
        <f t="shared" si="4"/>
        <v>21213.317912901588</v>
      </c>
      <c r="O24" s="13">
        <f t="shared" si="5"/>
        <v>90765.407263029119</v>
      </c>
      <c r="P24" s="13">
        <f t="shared" si="6"/>
        <v>262227.92149918224</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246.31636742207999</v>
      </c>
      <c r="AE24" s="20">
        <f t="shared" si="14"/>
        <v>730.1054618136568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7792.6290948768001</v>
      </c>
      <c r="G25" s="13">
        <f t="shared" si="7"/>
        <v>22534.452236363701</v>
      </c>
      <c r="I25" t="str">
        <f t="shared" si="8"/>
        <v>14/15</v>
      </c>
      <c r="K25" s="13">
        <f t="shared" si="1"/>
        <v>11026.390136323484</v>
      </c>
      <c r="L25" s="13">
        <f t="shared" si="2"/>
        <v>9540.4600368814863</v>
      </c>
      <c r="M25" s="13">
        <f t="shared" si="3"/>
        <v>129627.15427920001</v>
      </c>
      <c r="N25" s="13">
        <f t="shared" si="4"/>
        <v>21221.077859011271</v>
      </c>
      <c r="O25" s="13">
        <f t="shared" si="5"/>
        <v>90944.254488157443</v>
      </c>
      <c r="P25" s="13">
        <f t="shared" si="6"/>
        <v>262359.33679957374</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251.37513209280002</v>
      </c>
      <c r="AE25" s="20">
        <f t="shared" si="14"/>
        <v>726.91781407624853</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7123.0532766624001</v>
      </c>
      <c r="G26" s="13">
        <f t="shared" si="7"/>
        <v>20116.974318716835</v>
      </c>
      <c r="I26" t="str">
        <f t="shared" si="8"/>
        <v>14/15</v>
      </c>
      <c r="K26" s="13">
        <f t="shared" si="1"/>
        <v>10895.312140728387</v>
      </c>
      <c r="L26" s="13">
        <f t="shared" si="2"/>
        <v>9598.6437229214862</v>
      </c>
      <c r="M26" s="13">
        <f t="shared" si="3"/>
        <v>129485.20953360001</v>
      </c>
      <c r="N26" s="13">
        <f t="shared" si="4"/>
        <v>21111.774559513975</v>
      </c>
      <c r="O26" s="13">
        <f t="shared" si="5"/>
        <v>91060.108725124795</v>
      </c>
      <c r="P26" s="13">
        <f t="shared" si="6"/>
        <v>262151.04868188867</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254.3947598808</v>
      </c>
      <c r="AE26" s="20">
        <f t="shared" si="14"/>
        <v>718.46336852560125</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7966.6307055312009</v>
      </c>
      <c r="G27" s="13">
        <f t="shared" si="7"/>
        <v>22356.620494884857</v>
      </c>
      <c r="I27" t="str">
        <f t="shared" si="8"/>
        <v>14/15</v>
      </c>
      <c r="K27" s="13">
        <f>SUM(B16:B27)</f>
        <v>10932.581930485268</v>
      </c>
      <c r="L27" s="13">
        <f t="shared" ref="L27:O27" si="15">SUM(C16:C27)</f>
        <v>9647.7571849414853</v>
      </c>
      <c r="M27" s="13">
        <f t="shared" si="15"/>
        <v>129331.16413440001</v>
      </c>
      <c r="N27" s="13">
        <f t="shared" si="15"/>
        <v>21097.164130102294</v>
      </c>
      <c r="O27" s="13">
        <f t="shared" si="15"/>
        <v>91172.879389245121</v>
      </c>
      <c r="P27" s="13">
        <f>SUM(G16:G27)</f>
        <v>262181.54676917417</v>
      </c>
      <c r="R27" s="13">
        <f>K27-K15</f>
        <v>-232.21806951473081</v>
      </c>
      <c r="S27" s="13">
        <f t="shared" ref="S27:W27" si="16">L27-L15</f>
        <v>546.89458134148481</v>
      </c>
      <c r="T27" s="13">
        <f t="shared" si="16"/>
        <v>3515.2495824000071</v>
      </c>
      <c r="U27" s="13">
        <f t="shared" si="16"/>
        <v>851.65100382773744</v>
      </c>
      <c r="V27" s="13">
        <f t="shared" si="16"/>
        <v>2325.0139266681654</v>
      </c>
      <c r="W27" s="13">
        <f t="shared" si="16"/>
        <v>7006.5910247226129</v>
      </c>
      <c r="Y27">
        <v>31</v>
      </c>
      <c r="Z27" s="20">
        <f t="shared" si="9"/>
        <v>27.869993217963923</v>
      </c>
      <c r="AA27" s="20">
        <f t="shared" si="10"/>
        <v>22.307917937419358</v>
      </c>
      <c r="AB27" s="20">
        <f t="shared" si="11"/>
        <v>359.20921474838707</v>
      </c>
      <c r="AC27" s="20">
        <f t="shared" si="12"/>
        <v>54.806093107637921</v>
      </c>
      <c r="AD27" s="20">
        <f t="shared" si="13"/>
        <v>256.98808727520003</v>
      </c>
      <c r="AE27" s="20">
        <f t="shared" si="14"/>
        <v>721.18130628660833</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7838.8826875824006</v>
      </c>
      <c r="G28" s="13">
        <f t="shared" si="7"/>
        <v>22377.256428089153</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91311.640167361926</v>
      </c>
      <c r="P28" s="13">
        <f t="shared" si="21"/>
        <v>262730.20335228095</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2362.0168008326582</v>
      </c>
      <c r="W28" s="13">
        <f t="shared" ref="W28:W76" si="27">P28-P16</f>
        <v>6337.4296537171467</v>
      </c>
      <c r="Y28">
        <v>30</v>
      </c>
      <c r="Z28" s="20">
        <f t="shared" si="9"/>
        <v>29.312035028034661</v>
      </c>
      <c r="AA28" s="20">
        <f t="shared" si="10"/>
        <v>22.237681733999999</v>
      </c>
      <c r="AB28" s="20">
        <f t="shared" si="11"/>
        <v>387.86576544000002</v>
      </c>
      <c r="AC28" s="20">
        <f t="shared" si="12"/>
        <v>45.196975814857154</v>
      </c>
      <c r="AD28" s="20">
        <f t="shared" si="13"/>
        <v>261.29608958608003</v>
      </c>
      <c r="AE28" s="20">
        <f t="shared" si="14"/>
        <v>745.90854760297191</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8117.7257750361596</v>
      </c>
      <c r="G29" s="13">
        <f t="shared" si="7"/>
        <v>22789.381929768631</v>
      </c>
      <c r="I29" t="str">
        <f t="shared" si="8"/>
        <v>14/15</v>
      </c>
      <c r="K29" s="13">
        <f t="shared" si="17"/>
        <v>11062.84619956891</v>
      </c>
      <c r="L29" s="13">
        <f t="shared" si="18"/>
        <v>9710.7839655376065</v>
      </c>
      <c r="M29" s="13">
        <f t="shared" si="19"/>
        <v>129866.44810319999</v>
      </c>
      <c r="N29" s="13">
        <f t="shared" si="20"/>
        <v>21278.129161874163</v>
      </c>
      <c r="O29" s="13">
        <f t="shared" si="21"/>
        <v>91458.770643206401</v>
      </c>
      <c r="P29" s="13">
        <f t="shared" ref="P29:P63" si="28">SUM(G18:G29)</f>
        <v>263376.97807338712</v>
      </c>
      <c r="R29" s="13">
        <f t="shared" si="22"/>
        <v>-43.453800431088894</v>
      </c>
      <c r="S29" s="13">
        <f t="shared" si="23"/>
        <v>525.92756794760317</v>
      </c>
      <c r="T29" s="13">
        <f t="shared" si="24"/>
        <v>2731.2709607999859</v>
      </c>
      <c r="U29" s="13">
        <f t="shared" si="25"/>
        <v>588.81194712621436</v>
      </c>
      <c r="V29" s="13">
        <f t="shared" si="26"/>
        <v>2385.363852388793</v>
      </c>
      <c r="W29" s="13">
        <f t="shared" si="27"/>
        <v>6187.9205278315349</v>
      </c>
      <c r="Y29">
        <v>31</v>
      </c>
      <c r="Z29" s="20">
        <f t="shared" si="9"/>
        <v>30.625910265890358</v>
      </c>
      <c r="AA29" s="20">
        <f t="shared" si="10"/>
        <v>22.851098408907095</v>
      </c>
      <c r="AB29" s="20">
        <f t="shared" si="11"/>
        <v>394.85172658064516</v>
      </c>
      <c r="AC29" s="20">
        <f t="shared" si="12"/>
        <v>24.950495542379045</v>
      </c>
      <c r="AD29" s="20">
        <f t="shared" si="13"/>
        <v>261.86212177535998</v>
      </c>
      <c r="AE29" s="20">
        <f t="shared" si="14"/>
        <v>735.14135257318162</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7710.2536488201604</v>
      </c>
      <c r="G30" s="13">
        <f t="shared" si="7"/>
        <v>21235.926442243574</v>
      </c>
      <c r="I30" t="str">
        <f t="shared" si="8"/>
        <v>14/15</v>
      </c>
      <c r="K30" s="13">
        <f t="shared" si="17"/>
        <v>11183.588430097971</v>
      </c>
      <c r="L30" s="13">
        <f t="shared" si="18"/>
        <v>9731.6789841235022</v>
      </c>
      <c r="M30" s="13">
        <f t="shared" si="19"/>
        <v>130287.49452119999</v>
      </c>
      <c r="N30" s="13">
        <f t="shared" si="20"/>
        <v>21289.618137682231</v>
      </c>
      <c r="O30" s="13">
        <f t="shared" si="21"/>
        <v>91538.062516416001</v>
      </c>
      <c r="P30" s="13">
        <f t="shared" si="28"/>
        <v>264030.44258951972</v>
      </c>
      <c r="R30" s="13">
        <f t="shared" si="22"/>
        <v>105.38843009797165</v>
      </c>
      <c r="S30" s="13">
        <f t="shared" si="23"/>
        <v>492.96581052349939</v>
      </c>
      <c r="T30" s="13">
        <f t="shared" si="24"/>
        <v>2577.8859503999847</v>
      </c>
      <c r="U30" s="13">
        <f t="shared" si="25"/>
        <v>586.76825578176795</v>
      </c>
      <c r="V30" s="13">
        <f t="shared" si="26"/>
        <v>2293.7376877910428</v>
      </c>
      <c r="W30" s="13">
        <f t="shared" si="27"/>
        <v>6056.7461345942575</v>
      </c>
      <c r="Y30">
        <v>30</v>
      </c>
      <c r="Z30" s="20">
        <f t="shared" si="9"/>
        <v>32.871407684302042</v>
      </c>
      <c r="AA30" s="20">
        <f t="shared" si="10"/>
        <v>22.666502621529837</v>
      </c>
      <c r="AB30" s="20">
        <f t="shared" si="11"/>
        <v>390.54713819999989</v>
      </c>
      <c r="AC30" s="20">
        <f t="shared" si="12"/>
        <v>4.7707112749485976</v>
      </c>
      <c r="AD30" s="20">
        <f t="shared" si="13"/>
        <v>257.008454960672</v>
      </c>
      <c r="AE30" s="20">
        <f t="shared" si="14"/>
        <v>707.86421474145232</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7780.7353138953604</v>
      </c>
      <c r="G31" s="13">
        <f t="shared" si="7"/>
        <v>21365.210156528381</v>
      </c>
      <c r="I31" t="str">
        <f t="shared" si="8"/>
        <v>15/16</v>
      </c>
      <c r="K31" s="13">
        <f t="shared" si="17"/>
        <v>11347.349526817754</v>
      </c>
      <c r="L31" s="13">
        <f t="shared" si="18"/>
        <v>9779.5649196257255</v>
      </c>
      <c r="M31" s="13">
        <f t="shared" si="19"/>
        <v>130589.36018399998</v>
      </c>
      <c r="N31" s="13">
        <f t="shared" si="20"/>
        <v>21322.663513895859</v>
      </c>
      <c r="O31" s="13">
        <f t="shared" si="21"/>
        <v>91638.498889148163</v>
      </c>
      <c r="P31" s="13">
        <f t="shared" si="28"/>
        <v>264677.43703348748</v>
      </c>
      <c r="R31" s="13">
        <f t="shared" si="22"/>
        <v>325.9495268177543</v>
      </c>
      <c r="S31" s="13">
        <f t="shared" si="23"/>
        <v>519.05753205572364</v>
      </c>
      <c r="T31" s="13">
        <f t="shared" si="24"/>
        <v>2365.6583555999823</v>
      </c>
      <c r="U31" s="13">
        <f t="shared" si="25"/>
        <v>610.16087789888115</v>
      </c>
      <c r="V31" s="13">
        <f t="shared" si="26"/>
        <v>2109.1638273753633</v>
      </c>
      <c r="W31" s="13">
        <f t="shared" si="27"/>
        <v>5929.9901197477011</v>
      </c>
      <c r="Y31">
        <v>31</v>
      </c>
      <c r="Z31" s="20">
        <f t="shared" si="9"/>
        <v>33.863261184509163</v>
      </c>
      <c r="AA31" s="20">
        <f t="shared" si="10"/>
        <v>22.836668211362014</v>
      </c>
      <c r="AB31" s="20">
        <f t="shared" si="11"/>
        <v>374.32766972903227</v>
      </c>
      <c r="AC31" s="20">
        <f t="shared" si="12"/>
        <v>7.1812667664843683</v>
      </c>
      <c r="AD31" s="20">
        <f t="shared" si="13"/>
        <v>250.99146173856002</v>
      </c>
      <c r="AE31" s="20">
        <f t="shared" si="14"/>
        <v>689.20032762994788</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7664.8810769279999</v>
      </c>
      <c r="G32" s="13">
        <f t="shared" si="7"/>
        <v>22179.760986120058</v>
      </c>
      <c r="I32" t="str">
        <f t="shared" si="8"/>
        <v>15/16</v>
      </c>
      <c r="K32" s="13">
        <f t="shared" si="17"/>
        <v>11496.800829205727</v>
      </c>
      <c r="L32" s="13">
        <f t="shared" si="18"/>
        <v>9820.6460749350008</v>
      </c>
      <c r="M32" s="13">
        <f t="shared" si="19"/>
        <v>130899.50012999999</v>
      </c>
      <c r="N32" s="13">
        <f t="shared" si="20"/>
        <v>21312.214475292643</v>
      </c>
      <c r="O32" s="13">
        <f t="shared" si="21"/>
        <v>91716.028720730872</v>
      </c>
      <c r="P32" s="13">
        <f t="shared" si="28"/>
        <v>265245.19023016421</v>
      </c>
      <c r="R32" s="13">
        <f t="shared" si="22"/>
        <v>487.60082920572677</v>
      </c>
      <c r="S32" s="13">
        <f t="shared" si="23"/>
        <v>525.37434436499825</v>
      </c>
      <c r="T32" s="13">
        <f t="shared" si="24"/>
        <v>2207.7088931999897</v>
      </c>
      <c r="U32" s="13">
        <f t="shared" si="25"/>
        <v>541.27685244700842</v>
      </c>
      <c r="V32" s="13">
        <f t="shared" si="26"/>
        <v>1995.0716320348583</v>
      </c>
      <c r="W32" s="13">
        <f t="shared" si="27"/>
        <v>5757.0325512525742</v>
      </c>
      <c r="Y32">
        <v>31</v>
      </c>
      <c r="Z32" s="20">
        <f t="shared" si="9"/>
        <v>35.259719431870145</v>
      </c>
      <c r="AA32" s="20">
        <f t="shared" si="10"/>
        <v>26.161772850299187</v>
      </c>
      <c r="AB32" s="20">
        <f t="shared" si="11"/>
        <v>363.59885794838726</v>
      </c>
      <c r="AC32" s="20">
        <f t="shared" si="12"/>
        <v>43.201582324025942</v>
      </c>
      <c r="AD32" s="20">
        <f t="shared" si="13"/>
        <v>247.25422828800001</v>
      </c>
      <c r="AE32" s="20">
        <f t="shared" si="14"/>
        <v>715.47616084258254</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7318.6398972460802</v>
      </c>
      <c r="G33" s="13">
        <f t="shared" si="7"/>
        <v>22603.300196137985</v>
      </c>
      <c r="I33" t="str">
        <f t="shared" si="8"/>
        <v>15/16</v>
      </c>
      <c r="K33" s="13">
        <f t="shared" si="17"/>
        <v>11677.437102590222</v>
      </c>
      <c r="L33" s="13">
        <f t="shared" si="18"/>
        <v>9839.2214803709667</v>
      </c>
      <c r="M33" s="13">
        <f t="shared" si="19"/>
        <v>131116.96227719999</v>
      </c>
      <c r="N33" s="13">
        <f t="shared" si="20"/>
        <v>21109.174991981788</v>
      </c>
      <c r="O33" s="13">
        <f t="shared" si="21"/>
        <v>91760.079761402871</v>
      </c>
      <c r="P33" s="13">
        <f t="shared" si="28"/>
        <v>265502.87561354588</v>
      </c>
      <c r="R33" s="13">
        <f t="shared" si="22"/>
        <v>630.93710259022191</v>
      </c>
      <c r="S33" s="13">
        <f t="shared" si="23"/>
        <v>481.16527214967209</v>
      </c>
      <c r="T33" s="13">
        <f t="shared" si="24"/>
        <v>1914.5545355999784</v>
      </c>
      <c r="U33" s="13">
        <f t="shared" si="25"/>
        <v>204.99763982733202</v>
      </c>
      <c r="V33" s="13">
        <f t="shared" si="26"/>
        <v>1738.2540649171133</v>
      </c>
      <c r="W33" s="13">
        <f t="shared" si="27"/>
        <v>4969.9086150843941</v>
      </c>
      <c r="Y33">
        <v>30</v>
      </c>
      <c r="Z33" s="20">
        <f t="shared" si="9"/>
        <v>38.297875779483164</v>
      </c>
      <c r="AA33" s="20">
        <f t="shared" si="10"/>
        <v>32.703825604908602</v>
      </c>
      <c r="AB33" s="20">
        <f t="shared" si="11"/>
        <v>356.15674399999995</v>
      </c>
      <c r="AC33" s="20">
        <f t="shared" si="12"/>
        <v>82.330231245338467</v>
      </c>
      <c r="AD33" s="20">
        <f t="shared" si="13"/>
        <v>243.954663241536</v>
      </c>
      <c r="AE33" s="20">
        <f t="shared" si="14"/>
        <v>753.44333987126618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7545.062246300161</v>
      </c>
      <c r="G34" s="13">
        <f t="shared" si="7"/>
        <v>23855.519763661523</v>
      </c>
      <c r="I34" t="str">
        <f t="shared" si="8"/>
        <v>15/16</v>
      </c>
      <c r="K34" s="13">
        <f t="shared" si="17"/>
        <v>11831.444283142715</v>
      </c>
      <c r="L34" s="13">
        <f t="shared" si="18"/>
        <v>9848.4764389030061</v>
      </c>
      <c r="M34" s="13">
        <f t="shared" si="19"/>
        <v>131663.0552568</v>
      </c>
      <c r="N34" s="13">
        <f t="shared" si="20"/>
        <v>21023.562749621891</v>
      </c>
      <c r="O34" s="13">
        <f t="shared" si="21"/>
        <v>91785.188854585911</v>
      </c>
      <c r="P34" s="13">
        <f t="shared" si="28"/>
        <v>266151.72758305352</v>
      </c>
      <c r="R34" s="13">
        <f t="shared" si="22"/>
        <v>828.24428314271609</v>
      </c>
      <c r="S34" s="13">
        <f t="shared" si="23"/>
        <v>401.09640573171419</v>
      </c>
      <c r="T34" s="13">
        <f t="shared" si="24"/>
        <v>2238.1353360000066</v>
      </c>
      <c r="U34" s="13">
        <f t="shared" si="25"/>
        <v>-19.992795509748248</v>
      </c>
      <c r="V34" s="13">
        <f t="shared" si="26"/>
        <v>1500.8189556950383</v>
      </c>
      <c r="W34" s="13">
        <f t="shared" si="27"/>
        <v>4948.3021850597288</v>
      </c>
      <c r="Y34">
        <v>31</v>
      </c>
      <c r="Z34" s="20">
        <f t="shared" si="9"/>
        <v>38.48410259846748</v>
      </c>
      <c r="AA34" s="20">
        <f t="shared" si="10"/>
        <v>35.703737404581943</v>
      </c>
      <c r="AB34" s="20">
        <f t="shared" si="11"/>
        <v>351.35816934193548</v>
      </c>
      <c r="AC34" s="20">
        <f t="shared" si="12"/>
        <v>100.59778153763961</v>
      </c>
      <c r="AD34" s="20">
        <f t="shared" si="13"/>
        <v>243.38910471936003</v>
      </c>
      <c r="AE34" s="20">
        <f t="shared" si="14"/>
        <v>769.53289560198448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7349.0351153097599</v>
      </c>
      <c r="G35" s="13">
        <f t="shared" si="7"/>
        <v>22735.193436492038</v>
      </c>
      <c r="I35" t="str">
        <f t="shared" si="8"/>
        <v>15/16</v>
      </c>
      <c r="K35" s="13">
        <f t="shared" si="17"/>
        <v>11996.767812996615</v>
      </c>
      <c r="L35" s="13">
        <f t="shared" si="18"/>
        <v>9825.858194810502</v>
      </c>
      <c r="M35" s="13">
        <f t="shared" si="19"/>
        <v>132156.24915119997</v>
      </c>
      <c r="N35" s="13">
        <f t="shared" si="20"/>
        <v>20960.654317950015</v>
      </c>
      <c r="O35" s="13">
        <f t="shared" si="21"/>
        <v>91843.33622827295</v>
      </c>
      <c r="P35" s="13">
        <f t="shared" si="28"/>
        <v>266782.8657052301</v>
      </c>
      <c r="R35" s="13">
        <f t="shared" si="22"/>
        <v>1035.7678129966152</v>
      </c>
      <c r="S35" s="13">
        <f t="shared" si="23"/>
        <v>322.63997158920938</v>
      </c>
      <c r="T35" s="13">
        <f t="shared" si="24"/>
        <v>2545.7308427999524</v>
      </c>
      <c r="U35" s="13">
        <f t="shared" si="25"/>
        <v>-164.82316801196066</v>
      </c>
      <c r="V35" s="13">
        <f t="shared" si="26"/>
        <v>1317.5666264995089</v>
      </c>
      <c r="W35" s="13">
        <f t="shared" si="27"/>
        <v>5056.882085873367</v>
      </c>
      <c r="Y35">
        <v>30</v>
      </c>
      <c r="Z35" s="20">
        <f t="shared" si="9"/>
        <v>37.050784328463322</v>
      </c>
      <c r="AA35" s="20">
        <f t="shared" si="10"/>
        <v>33.663060999583166</v>
      </c>
      <c r="AB35" s="20">
        <f t="shared" si="11"/>
        <v>345.6788987600001</v>
      </c>
      <c r="AC35" s="20">
        <f t="shared" si="12"/>
        <v>96.479199951362702</v>
      </c>
      <c r="AD35" s="20">
        <f t="shared" si="13"/>
        <v>244.96783717699199</v>
      </c>
      <c r="AE35" s="20">
        <f t="shared" si="14"/>
        <v>757.83978121640132</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7681.6204723833607</v>
      </c>
      <c r="G36" s="13">
        <f t="shared" si="7"/>
        <v>23253.924825386875</v>
      </c>
      <c r="I36" t="str">
        <f t="shared" si="8"/>
        <v>15/16</v>
      </c>
      <c r="K36" s="13">
        <f t="shared" si="17"/>
        <v>12060.898272533013</v>
      </c>
      <c r="L36" s="13">
        <f t="shared" si="18"/>
        <v>9797.176712901799</v>
      </c>
      <c r="M36" s="13">
        <f t="shared" si="19"/>
        <v>132738.39158999998</v>
      </c>
      <c r="N36" s="13">
        <f t="shared" si="20"/>
        <v>20917.905328386951</v>
      </c>
      <c r="O36" s="13">
        <f t="shared" si="21"/>
        <v>91889.149310571855</v>
      </c>
      <c r="P36" s="13">
        <f t="shared" si="28"/>
        <v>267403.52121439361</v>
      </c>
      <c r="R36" s="13">
        <f t="shared" si="22"/>
        <v>1050.9982725330119</v>
      </c>
      <c r="S36" s="13">
        <f t="shared" si="23"/>
        <v>283.918180050312</v>
      </c>
      <c r="T36" s="13">
        <f t="shared" si="24"/>
        <v>3012.3537995999795</v>
      </c>
      <c r="U36" s="13">
        <f t="shared" si="25"/>
        <v>-295.41258451463727</v>
      </c>
      <c r="V36" s="13">
        <f t="shared" si="26"/>
        <v>1123.7420475427352</v>
      </c>
      <c r="W36" s="13">
        <f t="shared" si="27"/>
        <v>5175.5997152113705</v>
      </c>
      <c r="Y36">
        <v>31</v>
      </c>
      <c r="Z36" s="20">
        <f t="shared" si="9"/>
        <v>34.36227288827093</v>
      </c>
      <c r="AA36" s="20">
        <f t="shared" si="10"/>
        <v>29.595772508757822</v>
      </c>
      <c r="AB36" s="20">
        <f t="shared" si="11"/>
        <v>351.75759805161294</v>
      </c>
      <c r="AC36" s="20">
        <f t="shared" si="12"/>
        <v>86.616755035342649</v>
      </c>
      <c r="AD36" s="20">
        <f t="shared" si="13"/>
        <v>247.79420878656003</v>
      </c>
      <c r="AE36" s="20">
        <f t="shared" si="14"/>
        <v>750.12660727054435</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7793.9506260969601</v>
      </c>
      <c r="G37" s="13">
        <f t="shared" si="7"/>
        <v>22940.476060543671</v>
      </c>
      <c r="I37" t="str">
        <f t="shared" si="8"/>
        <v>15/16</v>
      </c>
      <c r="K37" s="13">
        <f t="shared" si="17"/>
        <v>11992.936668668615</v>
      </c>
      <c r="L37" s="13">
        <f t="shared" si="18"/>
        <v>9777.2435908736934</v>
      </c>
      <c r="M37" s="13">
        <f t="shared" si="19"/>
        <v>133282.62965399999</v>
      </c>
      <c r="N37" s="13">
        <f t="shared" si="20"/>
        <v>20866.26428323927</v>
      </c>
      <c r="O37" s="13">
        <f t="shared" si="21"/>
        <v>91890.470841792019</v>
      </c>
      <c r="P37" s="13">
        <f t="shared" si="28"/>
        <v>267809.54503857356</v>
      </c>
      <c r="R37" s="13">
        <f t="shared" si="22"/>
        <v>966.54653234513171</v>
      </c>
      <c r="S37" s="13">
        <f t="shared" si="23"/>
        <v>236.78355399220709</v>
      </c>
      <c r="T37" s="13">
        <f t="shared" si="24"/>
        <v>3655.4753747999785</v>
      </c>
      <c r="U37" s="13">
        <f t="shared" si="25"/>
        <v>-354.81357577200106</v>
      </c>
      <c r="V37" s="13">
        <f t="shared" si="26"/>
        <v>946.21635363457608</v>
      </c>
      <c r="W37" s="13">
        <f t="shared" si="27"/>
        <v>5450.208238999825</v>
      </c>
      <c r="Y37">
        <v>31</v>
      </c>
      <c r="Z37" s="20">
        <f t="shared" si="9"/>
        <v>29.220275240615646</v>
      </c>
      <c r="AA37" s="20">
        <f t="shared" si="10"/>
        <v>26.21462564651279</v>
      </c>
      <c r="AB37" s="20">
        <f t="shared" si="11"/>
        <v>357.09584527741936</v>
      </c>
      <c r="AC37" s="20">
        <f t="shared" si="12"/>
        <v>76.066848495023535</v>
      </c>
      <c r="AD37" s="20">
        <f t="shared" si="13"/>
        <v>251.41776213215999</v>
      </c>
      <c r="AE37" s="20">
        <f t="shared" si="14"/>
        <v>740.01535679173128</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7446.3879151948804</v>
      </c>
      <c r="G38" s="13">
        <f t="shared" si="7"/>
        <v>21552.509714993277</v>
      </c>
      <c r="I38" t="str">
        <f t="shared" si="8"/>
        <v>15/16</v>
      </c>
      <c r="K38" s="13">
        <f t="shared" si="17"/>
        <v>12024.053093462653</v>
      </c>
      <c r="L38" s="13">
        <f t="shared" si="18"/>
        <v>9779.2303260059107</v>
      </c>
      <c r="M38" s="13">
        <f t="shared" si="19"/>
        <v>134259.20872679999</v>
      </c>
      <c r="N38" s="13">
        <f t="shared" si="20"/>
        <v>20968.782808256972</v>
      </c>
      <c r="O38" s="13">
        <f t="shared" si="21"/>
        <v>92213.805480324503</v>
      </c>
      <c r="P38" s="13">
        <f t="shared" si="28"/>
        <v>269245.08043485001</v>
      </c>
      <c r="R38" s="13">
        <f t="shared" si="22"/>
        <v>1128.7409527342661</v>
      </c>
      <c r="S38" s="13">
        <f t="shared" si="23"/>
        <v>180.5866030844245</v>
      </c>
      <c r="T38" s="13">
        <f t="shared" si="24"/>
        <v>4773.999193199983</v>
      </c>
      <c r="U38" s="13">
        <f t="shared" si="25"/>
        <v>-142.99175125700276</v>
      </c>
      <c r="V38" s="13">
        <f t="shared" si="26"/>
        <v>1153.6967551997077</v>
      </c>
      <c r="W38" s="13">
        <f t="shared" si="27"/>
        <v>7094.0317529613385</v>
      </c>
      <c r="Y38">
        <v>29</v>
      </c>
      <c r="Z38" s="20">
        <f t="shared" si="9"/>
        <v>26.822014799963451</v>
      </c>
      <c r="AA38" s="20">
        <f t="shared" si="10"/>
        <v>23.630303972490225</v>
      </c>
      <c r="AB38" s="20">
        <f t="shared" si="11"/>
        <v>370.12347595862065</v>
      </c>
      <c r="AC38" s="20">
        <f t="shared" si="12"/>
        <v>65.84219836542205</v>
      </c>
      <c r="AD38" s="20">
        <f t="shared" si="13"/>
        <v>256.77199707568553</v>
      </c>
      <c r="AE38" s="20">
        <f t="shared" si="14"/>
        <v>743.18999017218198</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8105.8319940547208</v>
      </c>
      <c r="G39" s="13">
        <f t="shared" si="7"/>
        <v>23075.966108210123</v>
      </c>
      <c r="I39" t="str">
        <f t="shared" si="8"/>
        <v>15/16</v>
      </c>
      <c r="K39" s="13">
        <f t="shared" si="17"/>
        <v>11973.435077474878</v>
      </c>
      <c r="L39" s="13">
        <f t="shared" si="18"/>
        <v>9760.3039536495053</v>
      </c>
      <c r="M39" s="13">
        <f t="shared" si="19"/>
        <v>134922.53043000001</v>
      </c>
      <c r="N39" s="13">
        <f t="shared" si="20"/>
        <v>20955.149818202903</v>
      </c>
      <c r="O39" s="13">
        <f t="shared" si="21"/>
        <v>92353.006768848019</v>
      </c>
      <c r="P39" s="13">
        <f t="shared" si="28"/>
        <v>269964.42604817532</v>
      </c>
      <c r="R39" s="13">
        <f t="shared" si="22"/>
        <v>1040.8531469896097</v>
      </c>
      <c r="S39" s="13">
        <f t="shared" si="23"/>
        <v>112.54676870801995</v>
      </c>
      <c r="T39" s="13">
        <f t="shared" si="24"/>
        <v>5591.3662956000044</v>
      </c>
      <c r="U39" s="13">
        <f t="shared" si="25"/>
        <v>-142.01431189939103</v>
      </c>
      <c r="V39" s="13">
        <f t="shared" si="26"/>
        <v>1180.1273796028981</v>
      </c>
      <c r="W39" s="13">
        <f t="shared" si="27"/>
        <v>7782.8792790011503</v>
      </c>
      <c r="Y39">
        <v>31</v>
      </c>
      <c r="Z39" s="20">
        <f t="shared" si="9"/>
        <v>26.237153992551839</v>
      </c>
      <c r="AA39" s="20">
        <f t="shared" si="10"/>
        <v>21.697389796890103</v>
      </c>
      <c r="AB39" s="20">
        <f t="shared" si="11"/>
        <v>380.60668904516132</v>
      </c>
      <c r="AC39" s="20">
        <f t="shared" si="12"/>
        <v>54.366319234925925</v>
      </c>
      <c r="AD39" s="20">
        <f t="shared" si="13"/>
        <v>261.47845142112004</v>
      </c>
      <c r="AE39" s="20">
        <f t="shared" si="14"/>
        <v>744.38600349064927</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7905.8402694038405</v>
      </c>
      <c r="G40" s="13">
        <f t="shared" si="7"/>
        <v>22453.290340303345</v>
      </c>
      <c r="I40" t="str">
        <f t="shared" si="8"/>
        <v>15/16</v>
      </c>
      <c r="K40" s="13">
        <f t="shared" si="17"/>
        <v>11790.821060461218</v>
      </c>
      <c r="L40" s="13">
        <f t="shared" si="18"/>
        <v>9755.8445696776926</v>
      </c>
      <c r="M40" s="13">
        <f t="shared" si="19"/>
        <v>135153.21977640002</v>
      </c>
      <c r="N40" s="13">
        <f t="shared" si="20"/>
        <v>20920.610203181124</v>
      </c>
      <c r="O40" s="13">
        <f t="shared" si="21"/>
        <v>92419.964350669441</v>
      </c>
      <c r="P40" s="13">
        <f t="shared" si="28"/>
        <v>270040.45996038947</v>
      </c>
      <c r="R40" s="13">
        <f t="shared" si="22"/>
        <v>776.67807913490833</v>
      </c>
      <c r="S40" s="13">
        <f t="shared" si="23"/>
        <v>72.102355766206529</v>
      </c>
      <c r="T40" s="13">
        <f t="shared" si="24"/>
        <v>5635.8939816000202</v>
      </c>
      <c r="U40" s="13">
        <f t="shared" si="25"/>
        <v>-282.74199170011707</v>
      </c>
      <c r="V40" s="13">
        <f t="shared" si="26"/>
        <v>1108.3241833075153</v>
      </c>
      <c r="W40" s="13">
        <f t="shared" si="27"/>
        <v>7310.2566081085242</v>
      </c>
      <c r="Y40">
        <v>30</v>
      </c>
      <c r="Z40" s="20">
        <f t="shared" si="9"/>
        <v>23.224901127579251</v>
      </c>
      <c r="AA40" s="20">
        <f t="shared" si="10"/>
        <v>22.089035601606255</v>
      </c>
      <c r="AB40" s="20">
        <f t="shared" si="11"/>
        <v>395.55541032000002</v>
      </c>
      <c r="AC40" s="20">
        <f t="shared" si="12"/>
        <v>44.045655314131295</v>
      </c>
      <c r="AD40" s="20">
        <f t="shared" si="13"/>
        <v>263.52800898012799</v>
      </c>
      <c r="AE40" s="20">
        <f t="shared" si="14"/>
        <v>748.44301134344482</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8199.2202002793601</v>
      </c>
      <c r="G41" s="13">
        <f t="shared" si="7"/>
        <v>22862.649580113739</v>
      </c>
      <c r="K41" s="13">
        <f t="shared" si="17"/>
        <v>11582.075119011961</v>
      </c>
      <c r="L41" s="13">
        <f t="shared" si="18"/>
        <v>9728.812978244172</v>
      </c>
      <c r="M41" s="13">
        <f t="shared" si="19"/>
        <v>135353.57979600001</v>
      </c>
      <c r="N41" s="13">
        <f t="shared" si="20"/>
        <v>20947.800941565809</v>
      </c>
      <c r="O41" s="13">
        <f t="shared" si="21"/>
        <v>92501.458775912644</v>
      </c>
      <c r="P41" s="13">
        <f t="shared" si="28"/>
        <v>270113.72761073458</v>
      </c>
      <c r="R41" s="13">
        <f t="shared" si="22"/>
        <v>519.22891944305047</v>
      </c>
      <c r="S41" s="13">
        <f t="shared" si="23"/>
        <v>18.029012706565481</v>
      </c>
      <c r="T41" s="13">
        <f t="shared" si="24"/>
        <v>5487.131692800016</v>
      </c>
      <c r="U41" s="13">
        <f t="shared" si="25"/>
        <v>-330.3282203083545</v>
      </c>
      <c r="V41" s="13">
        <f t="shared" si="26"/>
        <v>1042.6881327062438</v>
      </c>
      <c r="W41" s="13">
        <f t="shared" si="27"/>
        <v>6736.7495373474667</v>
      </c>
      <c r="Y41">
        <v>31</v>
      </c>
      <c r="Z41" s="20">
        <f t="shared" si="9"/>
        <v>23.892170219140151</v>
      </c>
      <c r="AA41" s="20">
        <f t="shared" si="10"/>
        <v>21.979111588470907</v>
      </c>
      <c r="AB41" s="20">
        <f t="shared" si="11"/>
        <v>401.31495301935496</v>
      </c>
      <c r="AC41" s="20">
        <f t="shared" si="12"/>
        <v>25.82761613543331</v>
      </c>
      <c r="AD41" s="20">
        <f t="shared" si="13"/>
        <v>264.49097420255998</v>
      </c>
      <c r="AE41" s="20">
        <f t="shared" si="14"/>
        <v>737.50482516495936</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7828.3104378211201</v>
      </c>
      <c r="G42" s="13">
        <f t="shared" si="7"/>
        <v>20943.843558411987</v>
      </c>
      <c r="K42" s="13">
        <f t="shared" si="17"/>
        <v>11371.129817351924</v>
      </c>
      <c r="L42" s="13">
        <f t="shared" si="18"/>
        <v>9680.9074447531402</v>
      </c>
      <c r="M42" s="13">
        <f t="shared" si="19"/>
        <v>135202.38960720002</v>
      </c>
      <c r="N42" s="13">
        <f t="shared" si="20"/>
        <v>20947.702292684324</v>
      </c>
      <c r="O42" s="13">
        <f t="shared" si="21"/>
        <v>92619.515564913585</v>
      </c>
      <c r="P42" s="13">
        <f t="shared" si="28"/>
        <v>269821.644726903</v>
      </c>
      <c r="R42" s="13">
        <f t="shared" si="22"/>
        <v>187.54138725395387</v>
      </c>
      <c r="S42" s="13">
        <f t="shared" si="23"/>
        <v>-50.771539370362007</v>
      </c>
      <c r="T42" s="13">
        <f t="shared" si="24"/>
        <v>4914.8950860000332</v>
      </c>
      <c r="U42" s="13">
        <f t="shared" si="25"/>
        <v>-341.9158449979077</v>
      </c>
      <c r="V42" s="13">
        <f t="shared" si="26"/>
        <v>1081.4530484975839</v>
      </c>
      <c r="W42" s="13">
        <f t="shared" si="27"/>
        <v>5791.2021373832831</v>
      </c>
      <c r="Y42">
        <v>30</v>
      </c>
      <c r="Z42" s="20">
        <f t="shared" si="9"/>
        <v>25.839897628967481</v>
      </c>
      <c r="AA42" s="20">
        <f t="shared" si="10"/>
        <v>21.069651505162199</v>
      </c>
      <c r="AB42" s="20">
        <f t="shared" si="11"/>
        <v>385.50746524000004</v>
      </c>
      <c r="AC42" s="20">
        <f t="shared" si="12"/>
        <v>4.7674229788991473</v>
      </c>
      <c r="AD42" s="20">
        <f t="shared" si="13"/>
        <v>260.94368126070401</v>
      </c>
      <c r="AE42" s="20">
        <f t="shared" si="14"/>
        <v>698.12811861373291</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7888.6603635417596</v>
      </c>
      <c r="G43" s="13">
        <f t="shared" si="7"/>
        <v>21082.420342546902</v>
      </c>
      <c r="K43" s="13">
        <f t="shared" si="17"/>
        <v>11162.240093643684</v>
      </c>
      <c r="L43" s="13">
        <f t="shared" si="18"/>
        <v>9609.5865002490827</v>
      </c>
      <c r="M43" s="13">
        <f t="shared" si="19"/>
        <v>135090.1623576</v>
      </c>
      <c r="N43" s="13">
        <f t="shared" si="20"/>
        <v>20949.425346868742</v>
      </c>
      <c r="O43" s="13">
        <f t="shared" si="21"/>
        <v>92727.440614559993</v>
      </c>
      <c r="P43" s="13">
        <f t="shared" si="28"/>
        <v>269538.8549129215</v>
      </c>
      <c r="R43" s="13">
        <f t="shared" si="22"/>
        <v>-185.10943317406964</v>
      </c>
      <c r="S43" s="13">
        <f t="shared" si="23"/>
        <v>-169.97841937664271</v>
      </c>
      <c r="T43" s="13">
        <f t="shared" si="24"/>
        <v>4500.8021736000228</v>
      </c>
      <c r="U43" s="13">
        <f t="shared" si="25"/>
        <v>-373.23816702711702</v>
      </c>
      <c r="V43" s="13">
        <f t="shared" si="26"/>
        <v>1088.9417254118307</v>
      </c>
      <c r="W43" s="13">
        <f t="shared" si="27"/>
        <v>4861.4178794340114</v>
      </c>
      <c r="Y43">
        <v>31</v>
      </c>
      <c r="Z43" s="20">
        <f t="shared" si="9"/>
        <v>27.124883000372357</v>
      </c>
      <c r="AA43" s="20">
        <f t="shared" si="10"/>
        <v>20.535992582198872</v>
      </c>
      <c r="AB43" s="20">
        <f t="shared" si="11"/>
        <v>370.70743587096769</v>
      </c>
      <c r="AC43" s="20">
        <f t="shared" si="12"/>
        <v>7.2368491595301085</v>
      </c>
      <c r="AD43" s="20">
        <f t="shared" si="13"/>
        <v>254.47291495296</v>
      </c>
      <c r="AE43" s="20">
        <f t="shared" si="14"/>
        <v>680.07807556602904</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7793.5101156902401</v>
      </c>
      <c r="G44" s="13">
        <f t="shared" si="7"/>
        <v>21923.324832553306</v>
      </c>
      <c r="K44" s="13">
        <f t="shared" si="17"/>
        <v>11005.558507480453</v>
      </c>
      <c r="L44" s="13">
        <f t="shared" si="18"/>
        <v>9535.6327362112497</v>
      </c>
      <c r="M44" s="13">
        <f t="shared" si="19"/>
        <v>134971.40891279999</v>
      </c>
      <c r="N44" s="13">
        <f t="shared" si="20"/>
        <v>20913.748949540819</v>
      </c>
      <c r="O44" s="13">
        <f t="shared" ref="O44:O64" si="29">SUM(F33:F44)</f>
        <v>92856.069653322236</v>
      </c>
      <c r="P44" s="13">
        <f t="shared" si="28"/>
        <v>269282.41875935474</v>
      </c>
      <c r="R44" s="13">
        <f t="shared" si="22"/>
        <v>-491.24232172527445</v>
      </c>
      <c r="S44" s="13">
        <f t="shared" si="23"/>
        <v>-285.01333872375108</v>
      </c>
      <c r="T44" s="13">
        <f t="shared" si="24"/>
        <v>4071.9087828000047</v>
      </c>
      <c r="U44" s="13">
        <f t="shared" si="25"/>
        <v>-398.46552575182432</v>
      </c>
      <c r="V44" s="13">
        <f t="shared" si="26"/>
        <v>1140.0409325913643</v>
      </c>
      <c r="W44" s="13">
        <f t="shared" si="27"/>
        <v>4037.2285291905282</v>
      </c>
      <c r="Y44">
        <v>31</v>
      </c>
      <c r="Z44" s="20">
        <f t="shared" si="9"/>
        <v>30.205474716927228</v>
      </c>
      <c r="AA44" s="20">
        <f t="shared" si="10"/>
        <v>23.776167558756175</v>
      </c>
      <c r="AB44" s="20">
        <f t="shared" si="11"/>
        <v>359.76810166451622</v>
      </c>
      <c r="AC44" s="20">
        <f t="shared" si="12"/>
        <v>42.050730797318678</v>
      </c>
      <c r="AD44" s="20">
        <f t="shared" si="13"/>
        <v>251.40355211904</v>
      </c>
      <c r="AE44" s="20">
        <f t="shared" si="14"/>
        <v>707.20402685655836</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7484.2718101728005</v>
      </c>
      <c r="G45" s="13">
        <f t="shared" si="7"/>
        <v>22283.873583043391</v>
      </c>
      <c r="K45" s="13">
        <f t="shared" si="17"/>
        <v>10833.114277513951</v>
      </c>
      <c r="L45" s="13">
        <f t="shared" si="18"/>
        <v>9439.0743664919737</v>
      </c>
      <c r="M45" s="13">
        <f t="shared" si="19"/>
        <v>134729.25016680002</v>
      </c>
      <c r="N45" s="13">
        <f t="shared" si="20"/>
        <v>20939.851769205277</v>
      </c>
      <c r="O45" s="13">
        <f t="shared" si="29"/>
        <v>93021.701566248943</v>
      </c>
      <c r="P45" s="13">
        <f t="shared" si="28"/>
        <v>268962.99214626016</v>
      </c>
      <c r="R45" s="13">
        <f t="shared" si="22"/>
        <v>-844.32282507627133</v>
      </c>
      <c r="S45" s="13">
        <f t="shared" si="23"/>
        <v>-400.14711387899297</v>
      </c>
      <c r="T45" s="13">
        <f t="shared" si="24"/>
        <v>3612.2878896000329</v>
      </c>
      <c r="U45" s="13">
        <f t="shared" si="25"/>
        <v>-169.3232227765111</v>
      </c>
      <c r="V45" s="13">
        <f t="shared" si="26"/>
        <v>1261.6218048460723</v>
      </c>
      <c r="W45" s="13">
        <f t="shared" si="27"/>
        <v>3460.1165327142808</v>
      </c>
      <c r="Y45">
        <v>30</v>
      </c>
      <c r="Z45" s="20">
        <f t="shared" si="9"/>
        <v>32.549734780599813</v>
      </c>
      <c r="AA45" s="20">
        <f t="shared" si="10"/>
        <v>29.485213280932694</v>
      </c>
      <c r="AB45" s="20">
        <f t="shared" si="11"/>
        <v>348.08478580000002</v>
      </c>
      <c r="AC45" s="20">
        <f t="shared" si="12"/>
        <v>83.200325234153823</v>
      </c>
      <c r="AD45" s="20">
        <f t="shared" si="13"/>
        <v>249.47572700576001</v>
      </c>
      <c r="AE45" s="20">
        <f t="shared" si="14"/>
        <v>742.79578610144631</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7737.5652940368</v>
      </c>
      <c r="G46" s="13">
        <f t="shared" si="7"/>
        <v>23201.529263654185</v>
      </c>
      <c r="K46" s="13">
        <f t="shared" si="17"/>
        <v>10642.900395716784</v>
      </c>
      <c r="L46" s="13">
        <f t="shared" si="18"/>
        <v>9314.4827863225255</v>
      </c>
      <c r="M46" s="13">
        <f t="shared" si="19"/>
        <v>134367.6290292</v>
      </c>
      <c r="N46" s="13">
        <f t="shared" si="20"/>
        <v>20769.784821027919</v>
      </c>
      <c r="O46" s="13">
        <f t="shared" si="29"/>
        <v>93214.204613985596</v>
      </c>
      <c r="P46" s="13">
        <f t="shared" si="28"/>
        <v>268309.00164625287</v>
      </c>
      <c r="R46" s="13">
        <f t="shared" si="22"/>
        <v>-1188.5438874259307</v>
      </c>
      <c r="S46" s="13">
        <f t="shared" si="23"/>
        <v>-533.99365258048056</v>
      </c>
      <c r="T46" s="13">
        <f t="shared" si="24"/>
        <v>2704.5737724000064</v>
      </c>
      <c r="U46" s="13">
        <f t="shared" si="25"/>
        <v>-253.77792859397232</v>
      </c>
      <c r="V46" s="13">
        <f t="shared" si="26"/>
        <v>1429.0157593996846</v>
      </c>
      <c r="W46" s="13">
        <f t="shared" si="27"/>
        <v>2157.2740631993511</v>
      </c>
      <c r="Y46">
        <v>31</v>
      </c>
      <c r="Z46" s="20">
        <f t="shared" si="9"/>
        <v>32.348170927591106</v>
      </c>
      <c r="AA46" s="20">
        <f t="shared" si="10"/>
        <v>31.68465417330944</v>
      </c>
      <c r="AB46" s="20">
        <f t="shared" si="11"/>
        <v>339.69297135483873</v>
      </c>
      <c r="AC46" s="20">
        <f t="shared" si="12"/>
        <v>95.11175095127318</v>
      </c>
      <c r="AD46" s="20">
        <f t="shared" si="13"/>
        <v>249.59888045279999</v>
      </c>
      <c r="AE46" s="20">
        <f t="shared" si="14"/>
        <v>748.4364278598124</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7532.7279549120003</v>
      </c>
      <c r="G47" s="13">
        <f t="shared" si="7"/>
        <v>22181.324049527626</v>
      </c>
      <c r="K47" s="13">
        <f t="shared" si="17"/>
        <v>10448.636310858135</v>
      </c>
      <c r="L47" s="13">
        <f t="shared" si="18"/>
        <v>9249.9061329889555</v>
      </c>
      <c r="M47" s="13">
        <f t="shared" si="19"/>
        <v>134020.46846399998</v>
      </c>
      <c r="N47" s="13">
        <f t="shared" si="20"/>
        <v>20638.223897853484</v>
      </c>
      <c r="O47" s="13">
        <f t="shared" si="29"/>
        <v>93397.897453587837</v>
      </c>
      <c r="P47" s="13">
        <f t="shared" si="28"/>
        <v>267755.13225928845</v>
      </c>
      <c r="R47" s="13">
        <f t="shared" si="22"/>
        <v>-1548.1315021384798</v>
      </c>
      <c r="S47" s="13">
        <f t="shared" si="23"/>
        <v>-575.95206182154652</v>
      </c>
      <c r="T47" s="13">
        <f t="shared" si="24"/>
        <v>1864.2193128000072</v>
      </c>
      <c r="U47" s="13">
        <f t="shared" si="25"/>
        <v>-322.43042009653072</v>
      </c>
      <c r="V47" s="13">
        <f t="shared" si="26"/>
        <v>1554.5612253148865</v>
      </c>
      <c r="W47" s="13">
        <f t="shared" si="27"/>
        <v>972.26655405835481</v>
      </c>
      <c r="Y47">
        <v>30</v>
      </c>
      <c r="Z47" s="20">
        <f t="shared" si="9"/>
        <v>30.575314833174982</v>
      </c>
      <c r="AA47" s="20">
        <f t="shared" si="10"/>
        <v>31.510505888464174</v>
      </c>
      <c r="AB47" s="20">
        <f t="shared" si="11"/>
        <v>334.10687992000004</v>
      </c>
      <c r="AC47" s="20">
        <f t="shared" si="12"/>
        <v>92.093835845548313</v>
      </c>
      <c r="AD47" s="20">
        <f t="shared" si="13"/>
        <v>251.09093183040002</v>
      </c>
      <c r="AE47" s="20">
        <f t="shared" si="14"/>
        <v>739.3774683175875</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7863.9917807654401</v>
      </c>
      <c r="G48" s="13">
        <f t="shared" si="7"/>
        <v>22868.526844002383</v>
      </c>
      <c r="K48" s="13">
        <f t="shared" si="17"/>
        <v>10292.20145077101</v>
      </c>
      <c r="L48" s="13">
        <f t="shared" si="18"/>
        <v>9210.6575802843345</v>
      </c>
      <c r="M48" s="13">
        <f t="shared" si="19"/>
        <v>133721.77849440003</v>
      </c>
      <c r="N48" s="13">
        <f t="shared" si="20"/>
        <v>20564.827990478665</v>
      </c>
      <c r="O48" s="13">
        <f t="shared" si="29"/>
        <v>93580.268761969914</v>
      </c>
      <c r="P48" s="13">
        <f t="shared" si="28"/>
        <v>267369.73427790392</v>
      </c>
      <c r="R48" s="13">
        <f t="shared" si="22"/>
        <v>-1768.6968217620033</v>
      </c>
      <c r="S48" s="13">
        <f t="shared" si="23"/>
        <v>-586.51913261746449</v>
      </c>
      <c r="T48" s="13">
        <f t="shared" si="24"/>
        <v>983.38690440004575</v>
      </c>
      <c r="U48" s="13">
        <f t="shared" si="25"/>
        <v>-353.0773379082857</v>
      </c>
      <c r="V48" s="13">
        <f t="shared" si="26"/>
        <v>1691.119451398059</v>
      </c>
      <c r="W48" s="13">
        <f t="shared" si="27"/>
        <v>-33.786936489690561</v>
      </c>
      <c r="X48" s="3">
        <f t="shared" ref="X48:X63" si="30">P48/P36-1</f>
        <v>-1.2635187575782414E-4</v>
      </c>
      <c r="Y48">
        <v>31</v>
      </c>
      <c r="Z48" s="20">
        <f t="shared" si="9"/>
        <v>29.315987079008803</v>
      </c>
      <c r="AA48" s="20">
        <f t="shared" si="10"/>
        <v>28.329690163447438</v>
      </c>
      <c r="AB48" s="20">
        <f t="shared" si="11"/>
        <v>342.12243774193541</v>
      </c>
      <c r="AC48" s="20">
        <f t="shared" si="12"/>
        <v>84.24914512002583</v>
      </c>
      <c r="AD48" s="20">
        <f t="shared" si="13"/>
        <v>253.67715421823999</v>
      </c>
      <c r="AE48" s="20">
        <f t="shared" si="14"/>
        <v>737.69441432265751</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7985.5726530201591</v>
      </c>
      <c r="G49" s="13">
        <f t="shared" si="7"/>
        <v>22884.461147043738</v>
      </c>
      <c r="K49" s="13">
        <f t="shared" si="17"/>
        <v>10198.361794808241</v>
      </c>
      <c r="L49" s="13">
        <f t="shared" si="18"/>
        <v>9161.8227941235546</v>
      </c>
      <c r="M49" s="13">
        <f t="shared" si="19"/>
        <v>133632.52889040002</v>
      </c>
      <c r="N49" s="13">
        <f t="shared" si="20"/>
        <v>20549.11509617907</v>
      </c>
      <c r="O49" s="13">
        <f t="shared" si="29"/>
        <v>93771.890788893128</v>
      </c>
      <c r="P49" s="13">
        <f t="shared" si="28"/>
        <v>267313.71936440398</v>
      </c>
      <c r="R49" s="13">
        <f t="shared" si="22"/>
        <v>-1794.5748738603743</v>
      </c>
      <c r="S49" s="13">
        <f t="shared" si="23"/>
        <v>-615.42079675013883</v>
      </c>
      <c r="T49" s="13">
        <f t="shared" si="24"/>
        <v>349.89923640002962</v>
      </c>
      <c r="U49" s="13">
        <f t="shared" si="25"/>
        <v>-317.14918706020035</v>
      </c>
      <c r="V49" s="13">
        <f t="shared" si="26"/>
        <v>1881.4199471011088</v>
      </c>
      <c r="W49" s="13">
        <f t="shared" si="27"/>
        <v>-495.82567416958045</v>
      </c>
      <c r="X49" s="3">
        <f t="shared" si="30"/>
        <v>-1.8514115099899087E-3</v>
      </c>
      <c r="Y49">
        <v>31</v>
      </c>
      <c r="Z49" s="20">
        <f t="shared" si="9"/>
        <v>26.193189564397329</v>
      </c>
      <c r="AA49" s="20">
        <f t="shared" si="10"/>
        <v>24.639309963907042</v>
      </c>
      <c r="AB49" s="20">
        <f t="shared" si="11"/>
        <v>354.21682579354842</v>
      </c>
      <c r="AC49" s="20">
        <f t="shared" si="12"/>
        <v>75.55998093697221</v>
      </c>
      <c r="AD49" s="20">
        <f t="shared" si="13"/>
        <v>257.59911783935996</v>
      </c>
      <c r="AE49" s="20">
        <f t="shared" si="14"/>
        <v>738.20842409818488</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7353.8807297836802</v>
      </c>
      <c r="G50" s="13">
        <f t="shared" si="7"/>
        <v>20829.13629731887</v>
      </c>
      <c r="K50" s="13">
        <f t="shared" si="17"/>
        <v>10102.080751380603</v>
      </c>
      <c r="L50" s="13">
        <f t="shared" si="18"/>
        <v>9091.9760047286545</v>
      </c>
      <c r="M50" s="13">
        <f t="shared" si="19"/>
        <v>133223.20437360002</v>
      </c>
      <c r="N50" s="13">
        <f t="shared" si="20"/>
        <v>20493.701213538407</v>
      </c>
      <c r="O50" s="13">
        <f t="shared" si="29"/>
        <v>93679.383603481925</v>
      </c>
      <c r="P50" s="13">
        <f t="shared" si="28"/>
        <v>266590.34594672965</v>
      </c>
      <c r="R50" s="13">
        <f t="shared" si="22"/>
        <v>-1921.9723420820501</v>
      </c>
      <c r="S50" s="13">
        <f t="shared" si="23"/>
        <v>-687.25432127725617</v>
      </c>
      <c r="T50" s="13">
        <f t="shared" si="24"/>
        <v>-1036.004353199969</v>
      </c>
      <c r="U50" s="13">
        <f t="shared" si="25"/>
        <v>-475.08159471856561</v>
      </c>
      <c r="V50" s="13">
        <f t="shared" si="26"/>
        <v>1465.5781231574219</v>
      </c>
      <c r="W50" s="13">
        <f t="shared" si="27"/>
        <v>-2654.7344881203608</v>
      </c>
      <c r="X50" s="3">
        <f t="shared" si="30"/>
        <v>-9.8599182716088141E-3</v>
      </c>
      <c r="Y50">
        <v>28</v>
      </c>
      <c r="Z50" s="20">
        <f t="shared" si="9"/>
        <v>24.341335206117954</v>
      </c>
      <c r="AA50" s="20">
        <f t="shared" si="10"/>
        <v>21.979715207404073</v>
      </c>
      <c r="AB50" s="20">
        <f t="shared" si="11"/>
        <v>368.72343878571434</v>
      </c>
      <c r="AC50" s="20">
        <f t="shared" si="12"/>
        <v>66.214638212734684</v>
      </c>
      <c r="AD50" s="20">
        <f t="shared" si="13"/>
        <v>262.6385974922743</v>
      </c>
      <c r="AE50" s="20">
        <f t="shared" si="14"/>
        <v>743.89772490424525</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8255.1650219328003</v>
      </c>
      <c r="G51" s="13">
        <f t="shared" si="7"/>
        <v>23431.237586789674</v>
      </c>
      <c r="K51" s="13">
        <f t="shared" si="17"/>
        <v>10020.391189103371</v>
      </c>
      <c r="L51" s="13">
        <f t="shared" si="18"/>
        <v>9056.7291357383292</v>
      </c>
      <c r="M51" s="13">
        <f t="shared" si="19"/>
        <v>133390.8363012</v>
      </c>
      <c r="N51" s="13">
        <f t="shared" si="20"/>
        <v>20648.944167907426</v>
      </c>
      <c r="O51" s="13">
        <f t="shared" si="29"/>
        <v>93828.716631360003</v>
      </c>
      <c r="P51" s="13">
        <f t="shared" si="28"/>
        <v>266945.61742530914</v>
      </c>
      <c r="R51" s="13">
        <f t="shared" si="22"/>
        <v>-1953.0438883715069</v>
      </c>
      <c r="S51" s="13">
        <f t="shared" si="23"/>
        <v>-703.57481791117607</v>
      </c>
      <c r="T51" s="13">
        <f t="shared" si="24"/>
        <v>-1531.6941288000089</v>
      </c>
      <c r="U51" s="13">
        <f t="shared" si="25"/>
        <v>-306.20565029547652</v>
      </c>
      <c r="V51" s="13">
        <f t="shared" si="26"/>
        <v>1475.7098625119834</v>
      </c>
      <c r="W51" s="13">
        <f t="shared" si="27"/>
        <v>-3018.8086228661705</v>
      </c>
      <c r="X51" s="3">
        <f t="shared" si="30"/>
        <v>-1.1182245998320739E-2</v>
      </c>
      <c r="Y51">
        <v>31</v>
      </c>
      <c r="Z51" s="20">
        <f t="shared" si="9"/>
        <v>23.602006822318632</v>
      </c>
      <c r="AA51" s="20">
        <f t="shared" si="10"/>
        <v>20.560394023008723</v>
      </c>
      <c r="AB51" s="20">
        <f t="shared" si="11"/>
        <v>386.01417058064516</v>
      </c>
      <c r="AC51" s="20">
        <f t="shared" si="12"/>
        <v>59.374156472636315</v>
      </c>
      <c r="AD51" s="20">
        <f t="shared" si="13"/>
        <v>266.29564586880002</v>
      </c>
      <c r="AE51" s="20">
        <f t="shared" si="14"/>
        <v>755.84637376740875</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8075.4367759910401</v>
      </c>
      <c r="G52" s="13">
        <f t="shared" si="7"/>
        <v>22821.232261122623</v>
      </c>
      <c r="K52" s="13">
        <f t="shared" si="17"/>
        <v>10034.559215849507</v>
      </c>
      <c r="L52" s="13">
        <f t="shared" si="18"/>
        <v>9016.8749038743408</v>
      </c>
      <c r="M52" s="13">
        <f t="shared" si="19"/>
        <v>133530.50853240001</v>
      </c>
      <c r="N52" s="13">
        <f t="shared" si="20"/>
        <v>20733.303556057363</v>
      </c>
      <c r="O52" s="13">
        <f t="shared" si="29"/>
        <v>93998.313137947203</v>
      </c>
      <c r="P52" s="13">
        <f t="shared" si="28"/>
        <v>267313.55934612849</v>
      </c>
      <c r="R52" s="13">
        <f t="shared" si="22"/>
        <v>-1756.2618446117103</v>
      </c>
      <c r="S52" s="13">
        <f t="shared" si="23"/>
        <v>-738.96966580335175</v>
      </c>
      <c r="T52" s="13">
        <f t="shared" si="24"/>
        <v>-1622.7112440000055</v>
      </c>
      <c r="U52" s="13">
        <f t="shared" si="25"/>
        <v>-187.30664712376165</v>
      </c>
      <c r="V52" s="13">
        <f t="shared" si="26"/>
        <v>1578.3487872777623</v>
      </c>
      <c r="W52" s="13">
        <f t="shared" si="27"/>
        <v>-2726.9006142609869</v>
      </c>
      <c r="X52" s="3">
        <f t="shared" si="30"/>
        <v>-1.0098118684366719E-2</v>
      </c>
      <c r="Y52">
        <v>30</v>
      </c>
      <c r="Z52" s="20">
        <f t="shared" si="9"/>
        <v>23.697168685783716</v>
      </c>
      <c r="AA52" s="20">
        <f t="shared" si="10"/>
        <v>20.760561206139915</v>
      </c>
      <c r="AB52" s="20">
        <f t="shared" si="11"/>
        <v>400.21115136000003</v>
      </c>
      <c r="AC52" s="20">
        <f t="shared" si="12"/>
        <v>46.857634919129126</v>
      </c>
      <c r="AD52" s="20">
        <f t="shared" si="13"/>
        <v>269.18122586636798</v>
      </c>
      <c r="AE52" s="20">
        <f t="shared" si="14"/>
        <v>760.70774203742076</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8348.5532281574397</v>
      </c>
      <c r="G53" s="13">
        <f t="shared" si="7"/>
        <v>23142.836500471683</v>
      </c>
      <c r="K53" s="13">
        <f t="shared" si="17"/>
        <v>10075.942364272581</v>
      </c>
      <c r="L53" s="13">
        <f t="shared" si="18"/>
        <v>8999.7867755039406</v>
      </c>
      <c r="M53" s="13">
        <f t="shared" si="19"/>
        <v>133643.02713</v>
      </c>
      <c r="N53" s="13">
        <f t="shared" si="20"/>
        <v>20727.343830884558</v>
      </c>
      <c r="O53" s="13">
        <f t="shared" si="29"/>
        <v>94147.646165825281</v>
      </c>
      <c r="P53" s="13">
        <f t="shared" si="28"/>
        <v>267593.74626648636</v>
      </c>
      <c r="R53" s="13">
        <f t="shared" si="22"/>
        <v>-1506.1327547393794</v>
      </c>
      <c r="S53" s="13">
        <f t="shared" si="23"/>
        <v>-729.02620274023138</v>
      </c>
      <c r="T53" s="13">
        <f t="shared" si="24"/>
        <v>-1710.5526660000032</v>
      </c>
      <c r="U53" s="13">
        <f t="shared" si="25"/>
        <v>-220.45711068125092</v>
      </c>
      <c r="V53" s="13">
        <f t="shared" si="26"/>
        <v>1646.1873899126367</v>
      </c>
      <c r="W53" s="13">
        <f t="shared" si="27"/>
        <v>-2519.9813442482264</v>
      </c>
      <c r="X53" s="3">
        <f t="shared" si="30"/>
        <v>-9.3293345974618802E-3</v>
      </c>
      <c r="Y53">
        <v>31</v>
      </c>
      <c r="Z53" s="20">
        <f t="shared" si="9"/>
        <v>25.227110490852244</v>
      </c>
      <c r="AA53" s="20">
        <f t="shared" si="10"/>
        <v>21.427881641038638</v>
      </c>
      <c r="AB53" s="20">
        <f t="shared" si="11"/>
        <v>404.94458520000006</v>
      </c>
      <c r="AC53" s="20">
        <f t="shared" si="12"/>
        <v>25.635366936310575</v>
      </c>
      <c r="AD53" s="20">
        <f t="shared" si="13"/>
        <v>269.30816865023996</v>
      </c>
      <c r="AE53" s="20">
        <f t="shared" si="14"/>
        <v>746.54311291844147</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7955.6179453632003</v>
      </c>
      <c r="G54" s="13">
        <f t="shared" si="7"/>
        <v>21418.748092985534</v>
      </c>
      <c r="K54" s="13">
        <f t="shared" si="17"/>
        <v>10096.392387323898</v>
      </c>
      <c r="L54" s="13">
        <f t="shared" si="18"/>
        <v>9015.7643600510619</v>
      </c>
      <c r="M54" s="13">
        <f t="shared" si="19"/>
        <v>133924.3527588</v>
      </c>
      <c r="N54" s="13">
        <f t="shared" si="20"/>
        <v>20757.187621517583</v>
      </c>
      <c r="O54" s="13">
        <f t="shared" si="29"/>
        <v>94274.953673367374</v>
      </c>
      <c r="P54" s="13">
        <f t="shared" si="28"/>
        <v>268068.65080105991</v>
      </c>
      <c r="R54" s="13">
        <f t="shared" si="22"/>
        <v>-1274.7374300280262</v>
      </c>
      <c r="S54" s="13">
        <f t="shared" si="23"/>
        <v>-665.14308470207834</v>
      </c>
      <c r="T54" s="13">
        <f t="shared" si="24"/>
        <v>-1278.036848400021</v>
      </c>
      <c r="U54" s="13">
        <f t="shared" si="25"/>
        <v>-190.5146711667403</v>
      </c>
      <c r="V54" s="13">
        <f t="shared" si="26"/>
        <v>1655.438108453789</v>
      </c>
      <c r="W54" s="13">
        <f t="shared" si="27"/>
        <v>-1752.9939258430968</v>
      </c>
      <c r="X54" s="3">
        <f t="shared" si="30"/>
        <v>-6.4968617607285006E-3</v>
      </c>
      <c r="Y54">
        <v>30</v>
      </c>
      <c r="Z54" s="20">
        <f t="shared" si="9"/>
        <v>26.521565064011423</v>
      </c>
      <c r="AA54" s="20">
        <f t="shared" si="10"/>
        <v>21.602237656732985</v>
      </c>
      <c r="AB54" s="20">
        <f t="shared" si="11"/>
        <v>394.88498620000001</v>
      </c>
      <c r="AC54" s="20">
        <f t="shared" si="12"/>
        <v>5.7622159999999996</v>
      </c>
      <c r="AD54" s="20">
        <f t="shared" si="13"/>
        <v>265.18726484543998</v>
      </c>
      <c r="AE54" s="20">
        <f t="shared" si="14"/>
        <v>713.95826976618446</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8047.2441099609596</v>
      </c>
      <c r="G55" s="13">
        <f t="shared" si="7"/>
        <v>21632.960004617715</v>
      </c>
      <c r="K55" s="13">
        <f t="shared" si="17"/>
        <v>10116.941358699161</v>
      </c>
      <c r="L55" s="13">
        <f t="shared" si="18"/>
        <v>9037.5774914728408</v>
      </c>
      <c r="M55" s="13">
        <f t="shared" si="19"/>
        <v>134257.4412156</v>
      </c>
      <c r="N55" s="13">
        <f t="shared" si="20"/>
        <v>20773.692977572151</v>
      </c>
      <c r="O55" s="13">
        <f t="shared" si="29"/>
        <v>94433.537419786575</v>
      </c>
      <c r="P55" s="13">
        <f t="shared" si="28"/>
        <v>268619.19046313071</v>
      </c>
      <c r="R55" s="13">
        <f t="shared" si="22"/>
        <v>-1045.2987349445229</v>
      </c>
      <c r="S55" s="13">
        <f t="shared" si="23"/>
        <v>-572.0090087762419</v>
      </c>
      <c r="T55" s="13">
        <f t="shared" si="24"/>
        <v>-832.72114199999487</v>
      </c>
      <c r="U55" s="13">
        <f t="shared" si="25"/>
        <v>-175.73236929659106</v>
      </c>
      <c r="V55" s="13">
        <f t="shared" si="26"/>
        <v>1706.0968052265816</v>
      </c>
      <c r="W55" s="13">
        <f t="shared" si="27"/>
        <v>-919.66444979078369</v>
      </c>
      <c r="X55" s="3">
        <f t="shared" si="30"/>
        <v>-3.4119921229460726E-3</v>
      </c>
      <c r="Y55">
        <v>31</v>
      </c>
      <c r="Z55" s="20">
        <f t="shared" si="9"/>
        <v>27.787753044735709</v>
      </c>
      <c r="AA55" s="20">
        <f t="shared" si="10"/>
        <v>21.239641982901389</v>
      </c>
      <c r="AB55" s="20">
        <f t="shared" si="11"/>
        <v>381.45222480000007</v>
      </c>
      <c r="AC55" s="20">
        <f t="shared" si="12"/>
        <v>7.7692800000000002</v>
      </c>
      <c r="AD55" s="20">
        <f t="shared" si="13"/>
        <v>259.58851967615999</v>
      </c>
      <c r="AE55" s="20">
        <f t="shared" si="14"/>
        <v>697.83741950379715</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7950.7723308892801</v>
      </c>
      <c r="G56" s="13">
        <f t="shared" si="7"/>
        <v>22373.617902835547</v>
      </c>
      <c r="K56" s="13">
        <f t="shared" si="17"/>
        <v>10091.638579365035</v>
      </c>
      <c r="L56" s="13">
        <f t="shared" si="18"/>
        <v>9044.4003946024495</v>
      </c>
      <c r="M56" s="13">
        <f t="shared" si="19"/>
        <v>134589.1894716</v>
      </c>
      <c r="N56" s="13">
        <f t="shared" si="20"/>
        <v>20753.455452859871</v>
      </c>
      <c r="O56" s="13">
        <f t="shared" si="29"/>
        <v>94590.799634985597</v>
      </c>
      <c r="P56" s="13">
        <f t="shared" si="28"/>
        <v>269069.48353341297</v>
      </c>
      <c r="R56" s="13">
        <f t="shared" si="22"/>
        <v>-913.91992811541786</v>
      </c>
      <c r="S56" s="13">
        <f t="shared" si="23"/>
        <v>-491.2323416088002</v>
      </c>
      <c r="T56" s="13">
        <f t="shared" si="24"/>
        <v>-382.21944119999534</v>
      </c>
      <c r="U56" s="13">
        <f t="shared" si="25"/>
        <v>-160.29349668094801</v>
      </c>
      <c r="V56" s="13">
        <f t="shared" si="26"/>
        <v>1734.7299816633604</v>
      </c>
      <c r="W56" s="13">
        <f t="shared" si="27"/>
        <v>-212.93522594176466</v>
      </c>
      <c r="X56" s="3">
        <f t="shared" si="30"/>
        <v>-7.9075056931976473E-4</v>
      </c>
      <c r="Y56">
        <v>31</v>
      </c>
      <c r="Z56" s="20">
        <f t="shared" si="9"/>
        <v>29.389256028729577</v>
      </c>
      <c r="AA56" s="20">
        <f t="shared" si="10"/>
        <v>23.996261208098367</v>
      </c>
      <c r="AB56" s="20">
        <f t="shared" si="11"/>
        <v>370.46965830967741</v>
      </c>
      <c r="AC56" s="20">
        <f t="shared" si="12"/>
        <v>41.397907419503326</v>
      </c>
      <c r="AD56" s="20">
        <f t="shared" si="13"/>
        <v>256.47652680288002</v>
      </c>
      <c r="AE56" s="20">
        <f t="shared" si="14"/>
        <v>721.72960976888862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7557.3965376883198</v>
      </c>
      <c r="G57" s="13">
        <f t="shared" si="7"/>
        <v>22794.391242424867</v>
      </c>
      <c r="K57" s="13">
        <f t="shared" si="17"/>
        <v>10054.010831470765</v>
      </c>
      <c r="L57" s="13">
        <f t="shared" si="18"/>
        <v>9065.0079049872948</v>
      </c>
      <c r="M57" s="13">
        <f t="shared" si="19"/>
        <v>135083.54875800002</v>
      </c>
      <c r="N57" s="13">
        <f t="shared" si="20"/>
        <v>20713.509335835257</v>
      </c>
      <c r="O57" s="13">
        <f t="shared" si="29"/>
        <v>94663.924362501115</v>
      </c>
      <c r="P57" s="13">
        <f t="shared" si="28"/>
        <v>269580.00119279441</v>
      </c>
      <c r="R57" s="13">
        <f t="shared" si="22"/>
        <v>-779.10344604318561</v>
      </c>
      <c r="S57" s="13">
        <f t="shared" si="23"/>
        <v>-374.06646150467895</v>
      </c>
      <c r="T57" s="13">
        <f t="shared" si="24"/>
        <v>354.29859120000037</v>
      </c>
      <c r="U57" s="13">
        <f t="shared" si="25"/>
        <v>-226.34243337002044</v>
      </c>
      <c r="V57" s="13">
        <f t="shared" si="26"/>
        <v>1642.222796252172</v>
      </c>
      <c r="W57" s="13">
        <f t="shared" si="27"/>
        <v>617.00904653425096</v>
      </c>
      <c r="X57" s="3">
        <f t="shared" si="30"/>
        <v>2.294029530273578E-3</v>
      </c>
      <c r="Y57">
        <v>30</v>
      </c>
      <c r="Z57" s="20">
        <f t="shared" si="9"/>
        <v>31.295476517457473</v>
      </c>
      <c r="AA57" s="20">
        <f t="shared" si="10"/>
        <v>30.172130293760848</v>
      </c>
      <c r="AB57" s="20">
        <f t="shared" si="11"/>
        <v>364.56342867999984</v>
      </c>
      <c r="AC57" s="20">
        <f t="shared" si="12"/>
        <v>81.868787999999995</v>
      </c>
      <c r="AD57" s="20">
        <f t="shared" si="13"/>
        <v>251.913217922944</v>
      </c>
      <c r="AE57" s="20">
        <f t="shared" si="14"/>
        <v>759.81304141416217</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7827.4294170076801</v>
      </c>
      <c r="G58" s="13">
        <f t="shared" si="7"/>
        <v>23998.725651301036</v>
      </c>
      <c r="K58" s="13">
        <f t="shared" si="17"/>
        <v>10042.192878796723</v>
      </c>
      <c r="L58" s="13">
        <f t="shared" si="18"/>
        <v>9133.8336362267764</v>
      </c>
      <c r="M58" s="13">
        <f t="shared" si="19"/>
        <v>135654.26064360002</v>
      </c>
      <c r="N58" s="13">
        <f t="shared" si="20"/>
        <v>20793.121936345789</v>
      </c>
      <c r="O58" s="13">
        <f t="shared" si="29"/>
        <v>94753.788485471989</v>
      </c>
      <c r="P58" s="13">
        <f t="shared" si="28"/>
        <v>270377.19758044131</v>
      </c>
      <c r="R58" s="13">
        <f t="shared" si="22"/>
        <v>-600.70751692006161</v>
      </c>
      <c r="S58" s="13">
        <f t="shared" si="23"/>
        <v>-180.64915009574906</v>
      </c>
      <c r="T58" s="13">
        <f t="shared" si="24"/>
        <v>1286.6316144000157</v>
      </c>
      <c r="U58" s="13">
        <f t="shared" si="25"/>
        <v>23.337115317870484</v>
      </c>
      <c r="V58" s="13">
        <f t="shared" si="26"/>
        <v>1539.583871486393</v>
      </c>
      <c r="W58" s="13">
        <f t="shared" si="27"/>
        <v>2068.1959341884358</v>
      </c>
      <c r="X58" s="3">
        <f t="shared" si="30"/>
        <v>7.7082614504122571E-3</v>
      </c>
      <c r="Y58">
        <v>31</v>
      </c>
      <c r="Z58" s="20">
        <f t="shared" si="9"/>
        <v>31.966946647783242</v>
      </c>
      <c r="AA58" s="20">
        <f t="shared" si="10"/>
        <v>33.904839052002416</v>
      </c>
      <c r="AB58" s="20">
        <f t="shared" si="11"/>
        <v>358.10303218064513</v>
      </c>
      <c r="AC58" s="20">
        <f t="shared" si="12"/>
        <v>97.67989935483871</v>
      </c>
      <c r="AD58" s="20">
        <f t="shared" si="13"/>
        <v>252.49772312927999</v>
      </c>
      <c r="AE58" s="20">
        <f t="shared" si="14"/>
        <v>774.15244036454953</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7603.2096199872003</v>
      </c>
      <c r="G59" s="13">
        <f t="shared" si="7"/>
        <v>23077.472358338029</v>
      </c>
      <c r="K59" s="13">
        <f t="shared" si="17"/>
        <v>10076.428147945348</v>
      </c>
      <c r="L59" s="13">
        <f t="shared" si="18"/>
        <v>9172.8976707443453</v>
      </c>
      <c r="M59" s="13">
        <f t="shared" si="19"/>
        <v>136290.04996080001</v>
      </c>
      <c r="N59" s="13">
        <f t="shared" si="20"/>
        <v>20909.699959214802</v>
      </c>
      <c r="O59" s="13">
        <f t="shared" si="29"/>
        <v>94824.270150547192</v>
      </c>
      <c r="P59" s="13">
        <f t="shared" si="28"/>
        <v>271273.34588925168</v>
      </c>
      <c r="R59" s="13">
        <f t="shared" si="22"/>
        <v>-372.20816291278788</v>
      </c>
      <c r="S59" s="13">
        <f t="shared" si="23"/>
        <v>-77.0084622446102</v>
      </c>
      <c r="T59" s="13">
        <f t="shared" si="24"/>
        <v>2269.5814968000341</v>
      </c>
      <c r="U59" s="13">
        <f t="shared" si="25"/>
        <v>271.47606136131799</v>
      </c>
      <c r="V59" s="13">
        <f t="shared" si="26"/>
        <v>1426.3726969593554</v>
      </c>
      <c r="W59" s="13">
        <f t="shared" si="27"/>
        <v>3518.2136299632257</v>
      </c>
      <c r="X59" s="3">
        <f t="shared" si="30"/>
        <v>1.3139668324102516E-2</v>
      </c>
      <c r="Y59">
        <v>30</v>
      </c>
      <c r="Z59" s="20">
        <f t="shared" si="9"/>
        <v>31.716490471462482</v>
      </c>
      <c r="AA59" s="20">
        <f t="shared" si="10"/>
        <v>32.812640372383107</v>
      </c>
      <c r="AB59" s="20">
        <f t="shared" si="11"/>
        <v>355.29985716000004</v>
      </c>
      <c r="AC59" s="20">
        <f t="shared" si="12"/>
        <v>95.979769941182028</v>
      </c>
      <c r="AD59" s="20">
        <f t="shared" si="13"/>
        <v>253.44032066624001</v>
      </c>
      <c r="AE59" s="20">
        <f t="shared" si="14"/>
        <v>769.24907861126769</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7954.7369245497603</v>
      </c>
      <c r="G60" s="13">
        <f t="shared" si="7"/>
        <v>23457.26706740693</v>
      </c>
      <c r="K60" s="13">
        <f t="shared" si="17"/>
        <v>10097.477602353716</v>
      </c>
      <c r="L60" s="13">
        <f t="shared" si="18"/>
        <v>9199.4981443326196</v>
      </c>
      <c r="M60" s="13">
        <f t="shared" si="19"/>
        <v>136807.44516239999</v>
      </c>
      <c r="N60" s="13">
        <f t="shared" si="20"/>
        <v>20842.649909238382</v>
      </c>
      <c r="O60" s="13">
        <f t="shared" si="29"/>
        <v>94915.015294331504</v>
      </c>
      <c r="P60" s="13">
        <f t="shared" si="28"/>
        <v>271862.08611265628</v>
      </c>
      <c r="R60" s="13">
        <f t="shared" si="22"/>
        <v>-194.72384841729399</v>
      </c>
      <c r="S60" s="13">
        <f t="shared" si="23"/>
        <v>-11.15943595171484</v>
      </c>
      <c r="T60" s="13">
        <f t="shared" si="24"/>
        <v>3085.6666679999616</v>
      </c>
      <c r="U60" s="13">
        <f t="shared" si="25"/>
        <v>277.82191875971694</v>
      </c>
      <c r="V60" s="13">
        <f t="shared" si="26"/>
        <v>1334.7465323615907</v>
      </c>
      <c r="W60" s="13">
        <f t="shared" si="27"/>
        <v>4492.3518347523641</v>
      </c>
      <c r="X60" s="3">
        <f t="shared" si="30"/>
        <v>1.6802020792985539E-2</v>
      </c>
      <c r="Y60">
        <v>31</v>
      </c>
      <c r="Z60" s="20">
        <f t="shared" si="9"/>
        <v>29.995001737343305</v>
      </c>
      <c r="AA60" s="20">
        <f t="shared" si="10"/>
        <v>29.187769956617593</v>
      </c>
      <c r="AB60" s="20">
        <f t="shared" si="11"/>
        <v>358.81260553548395</v>
      </c>
      <c r="AC60" s="20">
        <f t="shared" si="12"/>
        <v>82.08624028207673</v>
      </c>
      <c r="AD60" s="20">
        <f t="shared" si="13"/>
        <v>256.60441692096003</v>
      </c>
      <c r="AE60" s="20">
        <f t="shared" si="14"/>
        <v>756.68603443248162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8121.6903686966398</v>
      </c>
      <c r="G61" s="13">
        <f t="shared" si="7"/>
        <v>23502.79522735122</v>
      </c>
      <c r="K61" s="13">
        <f t="shared" si="17"/>
        <v>10170.115643999421</v>
      </c>
      <c r="L61" s="13">
        <f t="shared" si="18"/>
        <v>9232.9025099318333</v>
      </c>
      <c r="M61" s="13">
        <f t="shared" si="19"/>
        <v>137298.4539468</v>
      </c>
      <c r="N61" s="13">
        <f t="shared" si="20"/>
        <v>20727.815082224464</v>
      </c>
      <c r="O61" s="13">
        <f t="shared" si="29"/>
        <v>95051.133010007994</v>
      </c>
      <c r="P61" s="13">
        <f t="shared" si="28"/>
        <v>272480.42019296379</v>
      </c>
      <c r="R61" s="13">
        <f t="shared" si="22"/>
        <v>-28.246150808819948</v>
      </c>
      <c r="S61" s="13">
        <f t="shared" si="23"/>
        <v>71.079715808278706</v>
      </c>
      <c r="T61" s="13">
        <f t="shared" si="24"/>
        <v>3665.9250563999813</v>
      </c>
      <c r="U61" s="13">
        <f t="shared" si="25"/>
        <v>178.69998604539433</v>
      </c>
      <c r="V61" s="13">
        <f t="shared" si="26"/>
        <v>1279.242221114866</v>
      </c>
      <c r="W61" s="13">
        <f t="shared" si="27"/>
        <v>5166.7008285598131</v>
      </c>
      <c r="X61" s="3">
        <f t="shared" si="30"/>
        <v>1.9328229171494682E-2</v>
      </c>
      <c r="Y61">
        <v>31</v>
      </c>
      <c r="Z61" s="20">
        <f t="shared" si="9"/>
        <v>28.53635219812972</v>
      </c>
      <c r="AA61" s="20">
        <f t="shared" si="10"/>
        <v>25.716870144526865</v>
      </c>
      <c r="AB61" s="20">
        <f t="shared" si="11"/>
        <v>370.05581883870968</v>
      </c>
      <c r="AC61" s="20">
        <f t="shared" si="12"/>
        <v>71.85563167845882</v>
      </c>
      <c r="AD61" s="20">
        <f t="shared" si="13"/>
        <v>261.99001189344</v>
      </c>
      <c r="AE61" s="20">
        <f t="shared" si="14"/>
        <v>758.1546847532652</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7476.7831332585602</v>
      </c>
      <c r="G62" s="13">
        <f t="shared" si="7"/>
        <v>21318.685490645017</v>
      </c>
      <c r="K62" s="13">
        <f t="shared" si="17"/>
        <v>10229.86134630971</v>
      </c>
      <c r="L62" s="13">
        <f t="shared" si="18"/>
        <v>9254.4506432296712</v>
      </c>
      <c r="M62" s="13">
        <f t="shared" si="19"/>
        <v>137617.70337359997</v>
      </c>
      <c r="N62" s="13">
        <f t="shared" si="20"/>
        <v>20693.918609667606</v>
      </c>
      <c r="O62" s="13">
        <f t="shared" si="29"/>
        <v>95174.035413482881</v>
      </c>
      <c r="P62" s="13">
        <f t="shared" si="28"/>
        <v>272969.96938628989</v>
      </c>
      <c r="R62" s="13">
        <f t="shared" si="22"/>
        <v>127.78059492910688</v>
      </c>
      <c r="S62" s="13">
        <f t="shared" si="23"/>
        <v>162.47463850101667</v>
      </c>
      <c r="T62" s="13">
        <f t="shared" si="24"/>
        <v>4394.4989999999525</v>
      </c>
      <c r="U62" s="13">
        <f t="shared" si="25"/>
        <v>200.21739612919919</v>
      </c>
      <c r="V62" s="13">
        <f t="shared" si="26"/>
        <v>1494.6518100009562</v>
      </c>
      <c r="W62" s="13">
        <f t="shared" si="27"/>
        <v>6379.6234395602369</v>
      </c>
      <c r="X62" s="3">
        <f t="shared" si="30"/>
        <v>2.3930436853984993E-2</v>
      </c>
      <c r="Y62">
        <v>28</v>
      </c>
      <c r="Z62" s="20">
        <f t="shared" si="9"/>
        <v>26.475110288628258</v>
      </c>
      <c r="AA62" s="20">
        <f t="shared" si="10"/>
        <v>22.749291396612595</v>
      </c>
      <c r="AB62" s="20">
        <f t="shared" si="11"/>
        <v>380.12520402857132</v>
      </c>
      <c r="AC62" s="20">
        <f t="shared" si="12"/>
        <v>65.004049907132668</v>
      </c>
      <c r="AD62" s="20">
        <f t="shared" si="13"/>
        <v>267.02796904494858</v>
      </c>
      <c r="AE62" s="20">
        <f t="shared" si="14"/>
        <v>761.38162466589336</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8364.8521132060796</v>
      </c>
      <c r="G63" s="13">
        <f t="shared" si="7"/>
        <v>23719.861075614601</v>
      </c>
      <c r="K63" s="13">
        <f t="shared" si="17"/>
        <v>10308.061258679039</v>
      </c>
      <c r="L63" s="13">
        <f t="shared" si="18"/>
        <v>9270.4102458491216</v>
      </c>
      <c r="M63" s="13">
        <f t="shared" si="19"/>
        <v>137729.69754479997</v>
      </c>
      <c r="N63" s="13">
        <f t="shared" si="20"/>
        <v>20666.701321030472</v>
      </c>
      <c r="O63" s="13">
        <f t="shared" si="29"/>
        <v>95283.722504756166</v>
      </c>
      <c r="P63" s="13">
        <f t="shared" si="28"/>
        <v>273258.59287511482</v>
      </c>
      <c r="R63" s="13">
        <f t="shared" si="22"/>
        <v>287.67006957566809</v>
      </c>
      <c r="S63" s="13">
        <f t="shared" si="23"/>
        <v>213.68111011079236</v>
      </c>
      <c r="T63" s="13">
        <f t="shared" si="24"/>
        <v>4338.8612435999676</v>
      </c>
      <c r="U63" s="13">
        <f t="shared" si="25"/>
        <v>17.75715312304601</v>
      </c>
      <c r="V63" s="13">
        <f t="shared" si="26"/>
        <v>1455.0058733961632</v>
      </c>
      <c r="W63" s="13">
        <f t="shared" si="27"/>
        <v>6312.9754498056718</v>
      </c>
      <c r="X63" s="3">
        <f t="shared" si="30"/>
        <v>2.3648919621510611E-2</v>
      </c>
      <c r="Y63">
        <v>31</v>
      </c>
      <c r="Z63" s="20">
        <f t="shared" si="9"/>
        <v>26.124584640684073</v>
      </c>
      <c r="AA63" s="20">
        <f t="shared" si="10"/>
        <v>21.075219913958815</v>
      </c>
      <c r="AB63" s="20">
        <f t="shared" si="11"/>
        <v>389.62688578064524</v>
      </c>
      <c r="AC63" s="20">
        <f t="shared" si="12"/>
        <v>58.496179419825502</v>
      </c>
      <c r="AD63" s="20">
        <f t="shared" si="13"/>
        <v>269.83393913568</v>
      </c>
      <c r="AE63" s="20">
        <f t="shared" si="14"/>
        <v>765.15680889079363</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8110.6776085286401</v>
      </c>
      <c r="G64" s="13">
        <f t="shared" si="7"/>
        <v>23127.12694781621</v>
      </c>
      <c r="K64" s="13">
        <f t="shared" si="17"/>
        <v>10372.849705522431</v>
      </c>
      <c r="L64" s="13">
        <f t="shared" si="18"/>
        <v>9301.4254362920583</v>
      </c>
      <c r="M64" s="13">
        <f t="shared" si="19"/>
        <v>137863.73704800001</v>
      </c>
      <c r="N64" s="13">
        <f t="shared" si="20"/>
        <v>20707.512034700128</v>
      </c>
      <c r="O64" s="13">
        <f t="shared" si="29"/>
        <v>95318.963337293782</v>
      </c>
      <c r="P64" s="13">
        <f>SUM(G53:G64)</f>
        <v>273564.48756180838</v>
      </c>
      <c r="Q64" s="3"/>
      <c r="R64" s="13">
        <f t="shared" si="22"/>
        <v>338.29048967292329</v>
      </c>
      <c r="S64" s="13">
        <f t="shared" si="23"/>
        <v>284.55053241771748</v>
      </c>
      <c r="T64" s="13">
        <f t="shared" si="24"/>
        <v>4333.2285155999998</v>
      </c>
      <c r="U64" s="13">
        <f t="shared" si="25"/>
        <v>-25.79152135723416</v>
      </c>
      <c r="V64" s="13">
        <f t="shared" si="26"/>
        <v>1320.650199346579</v>
      </c>
      <c r="W64" s="13">
        <f t="shared" si="27"/>
        <v>6250.9282156798872</v>
      </c>
      <c r="X64" s="3">
        <f>P64/P52-1</f>
        <v>2.3384254173152152E-2</v>
      </c>
      <c r="Y64">
        <v>30</v>
      </c>
      <c r="Z64" s="20">
        <f t="shared" si="9"/>
        <v>25.856783580563459</v>
      </c>
      <c r="AA64" s="20">
        <f t="shared" si="10"/>
        <v>21.794400887571019</v>
      </c>
      <c r="AB64" s="20">
        <f t="shared" si="11"/>
        <v>404.67913480000021</v>
      </c>
      <c r="AC64" s="20">
        <f t="shared" si="12"/>
        <v>48.217992041451005</v>
      </c>
      <c r="AD64" s="20">
        <f t="shared" si="13"/>
        <v>270.355920284288</v>
      </c>
      <c r="AE64" s="20">
        <f t="shared" si="14"/>
        <v>770.90423159387365</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8427.4045909603192</v>
      </c>
      <c r="G65" s="13">
        <f t="shared" ref="G65" si="31">SUM(B65:F65)</f>
        <v>23540.381507784125</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95397.814700096642</v>
      </c>
      <c r="P65" s="13">
        <f t="shared" ref="P65:P67" si="37">SUM(G54:G65)</f>
        <v>273962.03256912081</v>
      </c>
      <c r="R65" s="13">
        <f t="shared" si="22"/>
        <v>313.06649805268898</v>
      </c>
      <c r="S65" s="13">
        <f t="shared" si="23"/>
        <v>326.48414859033073</v>
      </c>
      <c r="T65" s="13">
        <f t="shared" si="24"/>
        <v>4449.0781920000154</v>
      </c>
      <c r="U65" s="13">
        <f t="shared" si="25"/>
        <v>29.488929720078886</v>
      </c>
      <c r="V65" s="13">
        <f t="shared" si="26"/>
        <v>1250.1685342713608</v>
      </c>
      <c r="W65" s="13">
        <f t="shared" si="27"/>
        <v>6368.2863026344567</v>
      </c>
      <c r="X65" s="3">
        <f t="shared" ref="X65:X67" si="38">P65/P53-1</f>
        <v>2.3798337560148042E-2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271.85176099871995</v>
      </c>
      <c r="AE65" s="20">
        <f t="shared" ref="AE65:AE67" si="44">SUM(Z65:AD65)</f>
        <v>759.36714541239121</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8056.05431809536</v>
      </c>
      <c r="G66" s="13">
        <f t="shared" ref="G66:G67" si="45">SUM(B66:F66)</f>
        <v>21708.721928571107</v>
      </c>
      <c r="K66" s="13">
        <f t="shared" si="32"/>
        <v>10427.033250947094</v>
      </c>
      <c r="L66" s="13">
        <f t="shared" si="33"/>
        <v>9324.7281526013503</v>
      </c>
      <c r="M66" s="13">
        <f t="shared" si="34"/>
        <v>138225.67866840004</v>
      </c>
      <c r="N66" s="13">
        <f t="shared" si="35"/>
        <v>20776.31525992915</v>
      </c>
      <c r="O66" s="13">
        <f t="shared" si="36"/>
        <v>95498.251072828789</v>
      </c>
      <c r="P66" s="13">
        <f t="shared" si="37"/>
        <v>274252.00640470639</v>
      </c>
      <c r="R66" s="13">
        <f t="shared" si="22"/>
        <v>330.6408636231954</v>
      </c>
      <c r="S66" s="13">
        <f t="shared" si="23"/>
        <v>308.96379255028842</v>
      </c>
      <c r="T66" s="13">
        <f t="shared" si="24"/>
        <v>4301.3259096000402</v>
      </c>
      <c r="U66" s="13">
        <f t="shared" si="25"/>
        <v>19.127638411566295</v>
      </c>
      <c r="V66" s="13">
        <f t="shared" si="26"/>
        <v>1223.2973994614149</v>
      </c>
      <c r="W66" s="13">
        <f t="shared" si="27"/>
        <v>6183.355603646487</v>
      </c>
      <c r="X66" s="3">
        <f t="shared" si="38"/>
        <v>2.3066313741532118E-2</v>
      </c>
      <c r="Y66">
        <v>30</v>
      </c>
      <c r="Z66" s="20">
        <f t="shared" si="39"/>
        <v>27.789044684738833</v>
      </c>
      <c r="AA66" s="20">
        <f t="shared" si="40"/>
        <v>21.550811940302303</v>
      </c>
      <c r="AB66" s="20">
        <f t="shared" si="41"/>
        <v>399.33743108000004</v>
      </c>
      <c r="AC66" s="20">
        <f t="shared" si="42"/>
        <v>6.4116326441504166</v>
      </c>
      <c r="AD66" s="20">
        <f t="shared" si="43"/>
        <v>268.53514393651199</v>
      </c>
      <c r="AE66" s="20">
        <f t="shared" si="44"/>
        <v>723.62406428570353</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8074.115244770881</v>
      </c>
      <c r="G67" s="13">
        <f t="shared" si="45"/>
        <v>21812.507140106831</v>
      </c>
      <c r="K67" s="13">
        <f t="shared" si="32"/>
        <v>10462.612906560287</v>
      </c>
      <c r="L67" s="13">
        <f t="shared" si="33"/>
        <v>9321.056958432895</v>
      </c>
      <c r="M67" s="13">
        <f t="shared" si="34"/>
        <v>138333.24434999999</v>
      </c>
      <c r="N67" s="13">
        <f t="shared" si="35"/>
        <v>20789.517117563613</v>
      </c>
      <c r="O67" s="13">
        <f t="shared" si="36"/>
        <v>95525.122207638691</v>
      </c>
      <c r="P67" s="13">
        <f t="shared" si="37"/>
        <v>274431.55354019551</v>
      </c>
      <c r="R67" s="13">
        <f t="shared" si="22"/>
        <v>345.67154786112587</v>
      </c>
      <c r="S67" s="13">
        <f t="shared" si="23"/>
        <v>283.4794669600542</v>
      </c>
      <c r="T67" s="13">
        <f t="shared" si="24"/>
        <v>4075.8031343999901</v>
      </c>
      <c r="U67" s="13">
        <f t="shared" si="25"/>
        <v>15.824139991462289</v>
      </c>
      <c r="V67" s="13">
        <f t="shared" si="26"/>
        <v>1091.5847878521163</v>
      </c>
      <c r="W67" s="13">
        <f t="shared" si="27"/>
        <v>5812.3630770648015</v>
      </c>
      <c r="X67" s="3">
        <f t="shared" si="38"/>
        <v>2.1637929393814481E-2</v>
      </c>
      <c r="Y67">
        <v>31</v>
      </c>
      <c r="Z67" s="20">
        <f t="shared" si="39"/>
        <v>28.93548387096774</v>
      </c>
      <c r="AA67" s="20">
        <f t="shared" si="40"/>
        <v>21.121216364564095</v>
      </c>
      <c r="AB67" s="20">
        <f t="shared" si="41"/>
        <v>384.92208549677417</v>
      </c>
      <c r="AC67" s="20">
        <f t="shared" si="42"/>
        <v>8.1951463753052192</v>
      </c>
      <c r="AD67" s="20">
        <f t="shared" si="43"/>
        <v>260.45533047648001</v>
      </c>
      <c r="AE67" s="20">
        <f t="shared" si="44"/>
        <v>703.62926258409129</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8037.1123706063991</v>
      </c>
      <c r="G68" s="13">
        <f t="shared" ref="G68:G76" si="46">SUM(B68:F68)</f>
        <v>22562.620631655143</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95611.462247355841</v>
      </c>
      <c r="P68" s="13">
        <f t="shared" ref="P68:P77" si="52">SUM(G57:G68)</f>
        <v>274620.55626901513</v>
      </c>
      <c r="R68" s="13">
        <f t="shared" si="22"/>
        <v>407.40739030463192</v>
      </c>
      <c r="S68" s="13">
        <f t="shared" si="23"/>
        <v>269.23037020860465</v>
      </c>
      <c r="T68" s="13">
        <f t="shared" si="24"/>
        <v>3758.0007360000163</v>
      </c>
      <c r="U68" s="13">
        <f t="shared" si="25"/>
        <v>95.771626718669722</v>
      </c>
      <c r="V68" s="13">
        <f t="shared" si="26"/>
        <v>1020.6626123702445</v>
      </c>
      <c r="W68" s="13">
        <f t="shared" si="27"/>
        <v>5551.0727356021525</v>
      </c>
      <c r="X68" s="3">
        <f t="shared" ref="X68:X77" si="53">P68/P56-1</f>
        <v>2.0630629169482884E-2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259.26168937439996</v>
      </c>
      <c r="AE68" s="20">
        <f t="shared" ref="AE68:AE77" si="59">SUM(Z68:AD68)</f>
        <v>727.82647198887571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7662.6785248943997</v>
      </c>
      <c r="G69" s="13">
        <f t="shared" si="46"/>
        <v>23062.381564607</v>
      </c>
      <c r="K69" s="13">
        <f t="shared" si="47"/>
        <v>10534.281674145945</v>
      </c>
      <c r="L69" s="13">
        <f t="shared" si="48"/>
        <v>9306.0893269884709</v>
      </c>
      <c r="M69" s="13">
        <f t="shared" si="49"/>
        <v>138334.07954760003</v>
      </c>
      <c r="N69" s="13">
        <f t="shared" si="50"/>
        <v>20997.351807900894</v>
      </c>
      <c r="O69" s="13">
        <f t="shared" si="51"/>
        <v>95716.74423456192</v>
      </c>
      <c r="P69" s="13">
        <f t="shared" si="52"/>
        <v>274888.54659119726</v>
      </c>
      <c r="R69" s="13">
        <f t="shared" si="22"/>
        <v>480.27084267517967</v>
      </c>
      <c r="S69" s="13">
        <f t="shared" si="23"/>
        <v>241.08142200117618</v>
      </c>
      <c r="T69" s="13">
        <f t="shared" si="24"/>
        <v>3250.5307896000159</v>
      </c>
      <c r="U69" s="13">
        <f t="shared" si="25"/>
        <v>283.84247206563668</v>
      </c>
      <c r="V69" s="13">
        <f t="shared" si="26"/>
        <v>1052.8198720608052</v>
      </c>
      <c r="W69" s="13">
        <f t="shared" si="27"/>
        <v>5308.5453984028427</v>
      </c>
      <c r="X69" s="3">
        <f t="shared" si="53"/>
        <v>1.9691911027948761E-2</v>
      </c>
      <c r="Y69">
        <v>30</v>
      </c>
      <c r="Z69" s="20">
        <f t="shared" si="54"/>
        <v>32.47</v>
      </c>
      <c r="AA69" s="20">
        <f t="shared" si="55"/>
        <v>29.920749033008068</v>
      </c>
      <c r="AB69" s="20">
        <f t="shared" si="56"/>
        <v>364.12640668000012</v>
      </c>
      <c r="AC69" s="20">
        <f t="shared" si="57"/>
        <v>86.806278944078471</v>
      </c>
      <c r="AD69" s="20">
        <f t="shared" si="58"/>
        <v>255.42261749648</v>
      </c>
      <c r="AE69" s="20">
        <f t="shared" si="59"/>
        <v>768.74605215356667</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7873.2424993065597</v>
      </c>
      <c r="G70" s="13">
        <f t="shared" si="46"/>
        <v>24177.927762799351</v>
      </c>
      <c r="K70" s="13">
        <f t="shared" si="47"/>
        <v>10554.706328064665</v>
      </c>
      <c r="L70" s="13">
        <f t="shared" si="48"/>
        <v>9271.7781246797385</v>
      </c>
      <c r="M70" s="13">
        <f t="shared" si="49"/>
        <v>138305.34292320002</v>
      </c>
      <c r="N70" s="13">
        <f t="shared" si="50"/>
        <v>21173.364009890338</v>
      </c>
      <c r="O70" s="13">
        <f t="shared" si="51"/>
        <v>95762.557316860795</v>
      </c>
      <c r="P70" s="13">
        <f t="shared" si="52"/>
        <v>275067.74870269559</v>
      </c>
      <c r="R70" s="13">
        <f t="shared" si="22"/>
        <v>512.51344926794263</v>
      </c>
      <c r="S70" s="13">
        <f t="shared" si="23"/>
        <v>137.9444884529621</v>
      </c>
      <c r="T70" s="13">
        <f t="shared" si="24"/>
        <v>2651.0822795999993</v>
      </c>
      <c r="U70" s="13">
        <f t="shared" si="25"/>
        <v>380.24207354454848</v>
      </c>
      <c r="V70" s="13">
        <f t="shared" si="26"/>
        <v>1008.7688313888066</v>
      </c>
      <c r="W70" s="13">
        <f t="shared" si="27"/>
        <v>4690.5511222542846</v>
      </c>
      <c r="X70" s="3">
        <f t="shared" si="53"/>
        <v>1.7348175675423905E-2</v>
      </c>
      <c r="Y70">
        <v>31</v>
      </c>
      <c r="Z70" s="20">
        <f t="shared" si="54"/>
        <v>32.625806451612902</v>
      </c>
      <c r="AA70" s="20">
        <f t="shared" si="55"/>
        <v>32.79802607430134</v>
      </c>
      <c r="AB70" s="20">
        <f t="shared" si="56"/>
        <v>357.17604429677425</v>
      </c>
      <c r="AC70" s="20">
        <f t="shared" si="57"/>
        <v>103.35771232224018</v>
      </c>
      <c r="AD70" s="20">
        <f t="shared" si="58"/>
        <v>253.97556449376</v>
      </c>
      <c r="AE70" s="20">
        <f t="shared" si="59"/>
        <v>779.93315363868862</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7641.9745357785596</v>
      </c>
      <c r="G71" s="13">
        <f t="shared" si="46"/>
        <v>22988.061834310389</v>
      </c>
      <c r="K71" s="13">
        <f t="shared" si="47"/>
        <v>10545.81161392079</v>
      </c>
      <c r="L71" s="13">
        <f t="shared" si="48"/>
        <v>9218.924766655804</v>
      </c>
      <c r="M71" s="13">
        <f t="shared" si="49"/>
        <v>138209.6351052</v>
      </c>
      <c r="N71" s="13">
        <f t="shared" si="50"/>
        <v>21202.644460239146</v>
      </c>
      <c r="O71" s="13">
        <f t="shared" si="51"/>
        <v>95801.32223265215</v>
      </c>
      <c r="P71" s="13">
        <f t="shared" si="52"/>
        <v>274978.33817866794</v>
      </c>
      <c r="R71" s="13">
        <f t="shared" si="22"/>
        <v>469.38346597544296</v>
      </c>
      <c r="S71" s="13">
        <f t="shared" si="23"/>
        <v>46.027095911458673</v>
      </c>
      <c r="T71" s="13">
        <f t="shared" si="24"/>
        <v>1919.5851443999854</v>
      </c>
      <c r="U71" s="13">
        <f t="shared" si="25"/>
        <v>292.94450102434348</v>
      </c>
      <c r="V71" s="13">
        <f t="shared" si="26"/>
        <v>977.05208210495766</v>
      </c>
      <c r="W71" s="13">
        <f t="shared" si="27"/>
        <v>3704.9922894162592</v>
      </c>
      <c r="X71" s="3">
        <f t="shared" si="53"/>
        <v>1.3657782253803985E-2</v>
      </c>
      <c r="Y71">
        <v>30</v>
      </c>
      <c r="Z71" s="20">
        <f t="shared" si="54"/>
        <v>31.42</v>
      </c>
      <c r="AA71" s="20">
        <f t="shared" si="55"/>
        <v>31.050861771585254</v>
      </c>
      <c r="AB71" s="20">
        <f t="shared" si="56"/>
        <v>352.10959656000006</v>
      </c>
      <c r="AC71" s="20">
        <f t="shared" si="57"/>
        <v>96.955784952808969</v>
      </c>
      <c r="AD71" s="20">
        <f t="shared" si="58"/>
        <v>254.73248452595197</v>
      </c>
      <c r="AE71" s="20">
        <f t="shared" si="59"/>
        <v>766.26872781034626</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7997.4664340016006</v>
      </c>
      <c r="G72" s="13">
        <f t="shared" si="46"/>
        <v>23433.132354772657</v>
      </c>
      <c r="K72" s="13">
        <f t="shared" si="47"/>
        <v>10526.566560063149</v>
      </c>
      <c r="L72" s="13">
        <f t="shared" si="48"/>
        <v>9175.5800029324619</v>
      </c>
      <c r="M72" s="13">
        <f t="shared" si="49"/>
        <v>138093.50379240001</v>
      </c>
      <c r="N72" s="13">
        <f t="shared" si="50"/>
        <v>21314.50136853402</v>
      </c>
      <c r="O72" s="13">
        <f t="shared" si="51"/>
        <v>95844.051742104013</v>
      </c>
      <c r="P72" s="13">
        <f t="shared" si="52"/>
        <v>274954.20346603368</v>
      </c>
      <c r="R72" s="13">
        <f t="shared" si="22"/>
        <v>429.08895770943309</v>
      </c>
      <c r="S72" s="13">
        <f t="shared" si="23"/>
        <v>-23.918141400157765</v>
      </c>
      <c r="T72" s="13">
        <f t="shared" si="24"/>
        <v>1286.0586300000141</v>
      </c>
      <c r="U72" s="13">
        <f t="shared" si="25"/>
        <v>471.85145929563805</v>
      </c>
      <c r="V72" s="13">
        <f t="shared" si="26"/>
        <v>929.03644777250884</v>
      </c>
      <c r="W72" s="13">
        <f t="shared" si="27"/>
        <v>3092.1173533773981</v>
      </c>
      <c r="X72" s="3">
        <f t="shared" si="53"/>
        <v>1.1373845458156451E-2</v>
      </c>
      <c r="Y72">
        <v>31</v>
      </c>
      <c r="Z72" s="20">
        <f t="shared" si="54"/>
        <v>29.374193548387098</v>
      </c>
      <c r="AA72" s="20">
        <f t="shared" si="55"/>
        <v>27.789551771993658</v>
      </c>
      <c r="AB72" s="20">
        <f t="shared" si="56"/>
        <v>355.0664341548387</v>
      </c>
      <c r="AC72" s="20">
        <f t="shared" si="57"/>
        <v>85.694527646427503</v>
      </c>
      <c r="AD72" s="20">
        <f t="shared" si="58"/>
        <v>257.98278819360002</v>
      </c>
      <c r="AE72" s="20">
        <f t="shared" si="59"/>
        <v>755.90749531524693</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8198.779689872641</v>
      </c>
      <c r="G73" s="13">
        <f t="shared" si="46"/>
        <v>23403.433222190073</v>
      </c>
      <c r="K73" s="13">
        <f t="shared" si="47"/>
        <v>10461.839641921126</v>
      </c>
      <c r="L73" s="13">
        <f t="shared" si="48"/>
        <v>9106.2527429637375</v>
      </c>
      <c r="M73" s="13">
        <f t="shared" si="49"/>
        <v>137878.84829759999</v>
      </c>
      <c r="N73" s="13">
        <f t="shared" si="50"/>
        <v>21486.759715107619</v>
      </c>
      <c r="O73" s="13">
        <f t="shared" si="51"/>
        <v>95921.141063279996</v>
      </c>
      <c r="P73" s="13">
        <f t="shared" si="52"/>
        <v>274854.8414608725</v>
      </c>
      <c r="R73" s="13">
        <f t="shared" si="22"/>
        <v>291.72399792170472</v>
      </c>
      <c r="S73" s="13">
        <f t="shared" si="23"/>
        <v>-126.64976696809572</v>
      </c>
      <c r="T73" s="13">
        <f t="shared" si="24"/>
        <v>580.39435079999384</v>
      </c>
      <c r="U73" s="13">
        <f t="shared" si="25"/>
        <v>758.94463288315455</v>
      </c>
      <c r="V73" s="13">
        <f t="shared" si="26"/>
        <v>870.00805327200214</v>
      </c>
      <c r="W73" s="13">
        <f t="shared" si="27"/>
        <v>2374.4212679087068</v>
      </c>
      <c r="X73" s="3">
        <f t="shared" si="53"/>
        <v>8.714098672584214E-3</v>
      </c>
      <c r="Y73">
        <v>31</v>
      </c>
      <c r="Z73" s="20">
        <f t="shared" si="54"/>
        <v>26.448387096774194</v>
      </c>
      <c r="AA73" s="20">
        <f t="shared" si="55"/>
        <v>23.480506919729315</v>
      </c>
      <c r="AB73" s="20">
        <f t="shared" si="56"/>
        <v>363.13144803870966</v>
      </c>
      <c r="AC73" s="20">
        <f t="shared" si="57"/>
        <v>77.412352535671744</v>
      </c>
      <c r="AD73" s="20">
        <f t="shared" si="58"/>
        <v>264.47676418944002</v>
      </c>
      <c r="AE73" s="20">
        <f t="shared" si="59"/>
        <v>754.9494587803249</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7473.69956041152</v>
      </c>
      <c r="G74" s="13">
        <f t="shared" si="46"/>
        <v>21103.419140346297</v>
      </c>
      <c r="K74" s="13">
        <f t="shared" si="47"/>
        <v>10388.836553839534</v>
      </c>
      <c r="L74" s="13">
        <f t="shared" si="48"/>
        <v>9041.5235385667893</v>
      </c>
      <c r="M74" s="13">
        <f t="shared" si="49"/>
        <v>137803.6999368</v>
      </c>
      <c r="N74" s="13">
        <f t="shared" si="50"/>
        <v>21487.457590934475</v>
      </c>
      <c r="O74" s="13">
        <f t="shared" si="51"/>
        <v>95918.057490432955</v>
      </c>
      <c r="P74" s="13">
        <f t="shared" si="52"/>
        <v>274639.57511057379</v>
      </c>
      <c r="R74" s="13">
        <f t="shared" si="22"/>
        <v>158.97520752982382</v>
      </c>
      <c r="S74" s="13">
        <f t="shared" si="23"/>
        <v>-212.9271046628819</v>
      </c>
      <c r="T74" s="13">
        <f t="shared" si="24"/>
        <v>185.99656320002396</v>
      </c>
      <c r="U74" s="13">
        <f t="shared" si="25"/>
        <v>793.53898126686909</v>
      </c>
      <c r="V74" s="13">
        <f t="shared" si="26"/>
        <v>744.02207695007382</v>
      </c>
      <c r="W74" s="13">
        <f t="shared" si="27"/>
        <v>1669.6057242839015</v>
      </c>
      <c r="X74" s="3">
        <f t="shared" si="53"/>
        <v>6.1164447064914196E-3</v>
      </c>
      <c r="Y74">
        <v>28</v>
      </c>
      <c r="Z74" s="20">
        <f t="shared" si="54"/>
        <v>23.86785714285714</v>
      </c>
      <c r="AA74" s="20">
        <f t="shared" si="55"/>
        <v>20.437534096721645</v>
      </c>
      <c r="AB74" s="20">
        <f t="shared" si="56"/>
        <v>377.44133400000004</v>
      </c>
      <c r="AC74" s="20">
        <f t="shared" si="57"/>
        <v>65.028974043806016</v>
      </c>
      <c r="AD74" s="20">
        <f t="shared" si="58"/>
        <v>266.91784144326857</v>
      </c>
      <c r="AE74" s="20">
        <f t="shared" si="59"/>
        <v>753.6935407266534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8301.4186146384</v>
      </c>
      <c r="G75" s="13">
        <f t="shared" si="46"/>
        <v>23490.045566617613</v>
      </c>
      <c r="K75" s="13">
        <f t="shared" si="47"/>
        <v>10324.474429978329</v>
      </c>
      <c r="L75" s="13">
        <f t="shared" si="48"/>
        <v>8989.0094063107717</v>
      </c>
      <c r="M75" s="13">
        <f t="shared" si="49"/>
        <v>137904.04018800001</v>
      </c>
      <c r="N75" s="13">
        <f t="shared" si="50"/>
        <v>21337.611585422394</v>
      </c>
      <c r="O75" s="13">
        <f t="shared" si="51"/>
        <v>95854.623991865272</v>
      </c>
      <c r="P75" s="13">
        <f t="shared" si="52"/>
        <v>274409.75960157678</v>
      </c>
      <c r="R75" s="13">
        <f t="shared" si="22"/>
        <v>16.413171299289388</v>
      </c>
      <c r="S75" s="13">
        <f t="shared" si="23"/>
        <v>-281.40083953834983</v>
      </c>
      <c r="T75" s="13">
        <f t="shared" si="24"/>
        <v>174.34264320004149</v>
      </c>
      <c r="U75" s="13">
        <f t="shared" si="25"/>
        <v>670.91026439192137</v>
      </c>
      <c r="V75" s="13">
        <f t="shared" si="26"/>
        <v>570.9014871091058</v>
      </c>
      <c r="W75" s="13">
        <f t="shared" si="27"/>
        <v>1151.1667264619609</v>
      </c>
      <c r="X75" s="3">
        <f t="shared" si="53"/>
        <v>4.2127375185163629E-3</v>
      </c>
      <c r="Y75">
        <v>31</v>
      </c>
      <c r="Z75" s="20">
        <f t="shared" si="54"/>
        <v>24.048387096774192</v>
      </c>
      <c r="AA75" s="20">
        <f t="shared" si="55"/>
        <v>19.381215647635624</v>
      </c>
      <c r="AB75" s="20">
        <f t="shared" si="56"/>
        <v>392.86366807741939</v>
      </c>
      <c r="AC75" s="20">
        <f t="shared" si="57"/>
        <v>53.662437306532574</v>
      </c>
      <c r="AD75" s="20">
        <f t="shared" si="58"/>
        <v>267.7876972464</v>
      </c>
      <c r="AE75" s="20">
        <f t="shared" si="59"/>
        <v>757.74340537476178</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8119.9283270697606</v>
      </c>
      <c r="G76" s="13">
        <f t="shared" si="46"/>
        <v>23036.948668019377</v>
      </c>
      <c r="K76" s="13">
        <f t="shared" si="47"/>
        <v>10285.670922561425</v>
      </c>
      <c r="L76" s="13">
        <f t="shared" si="48"/>
        <v>8916.5185495067781</v>
      </c>
      <c r="M76" s="13">
        <f t="shared" si="49"/>
        <v>138037.95344040002</v>
      </c>
      <c r="N76" s="13">
        <f t="shared" si="50"/>
        <v>21215.563698905346</v>
      </c>
      <c r="O76" s="13">
        <f t="shared" si="51"/>
        <v>95863.87471040641</v>
      </c>
      <c r="P76" s="13">
        <f t="shared" si="52"/>
        <v>274319.58132177993</v>
      </c>
      <c r="R76" s="13">
        <f t="shared" si="22"/>
        <v>-87.178782961005709</v>
      </c>
      <c r="S76" s="13">
        <f t="shared" si="23"/>
        <v>-384.90688678528022</v>
      </c>
      <c r="T76" s="13">
        <f t="shared" si="24"/>
        <v>174.21639240000513</v>
      </c>
      <c r="U76" s="13">
        <f t="shared" si="25"/>
        <v>508.05166420521709</v>
      </c>
      <c r="V76" s="13">
        <f t="shared" si="26"/>
        <v>544.91137311262719</v>
      </c>
      <c r="W76" s="13">
        <f t="shared" si="27"/>
        <v>755.09375997155439</v>
      </c>
      <c r="X76" s="3">
        <f t="shared" si="53"/>
        <v>2.7602038799021678E-3</v>
      </c>
      <c r="Y76">
        <v>30</v>
      </c>
      <c r="Z76" s="20">
        <f t="shared" si="54"/>
        <v>24.563333333333333</v>
      </c>
      <c r="AA76" s="20">
        <f t="shared" si="55"/>
        <v>19.378038994104575</v>
      </c>
      <c r="AB76" s="20">
        <f t="shared" si="56"/>
        <v>409.14290987999999</v>
      </c>
      <c r="AC76" s="20">
        <f t="shared" si="57"/>
        <v>44.14972915754926</v>
      </c>
      <c r="AD76" s="20">
        <f t="shared" si="58"/>
        <v>270.66427756899202</v>
      </c>
      <c r="AE76" s="20">
        <f t="shared" si="59"/>
        <v>767.89828893397919</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8395.2473312697603</v>
      </c>
      <c r="G77" s="13">
        <f t="shared" ref="G77" si="60">SUM(B77:F77)</f>
        <v>23363.011116337842</v>
      </c>
      <c r="K77" s="13">
        <f t="shared" si="47"/>
        <v>10272.371340542166</v>
      </c>
      <c r="L77" s="13">
        <f t="shared" si="48"/>
        <v>8841.1819015988858</v>
      </c>
      <c r="M77" s="13">
        <f t="shared" si="49"/>
        <v>137982.27683760002</v>
      </c>
      <c r="N77" s="13">
        <f t="shared" si="50"/>
        <v>21214.663399876772</v>
      </c>
      <c r="O77" s="13">
        <f t="shared" si="51"/>
        <v>95831.717450715849</v>
      </c>
      <c r="P77" s="13">
        <f t="shared" si="52"/>
        <v>274142.21093033365</v>
      </c>
      <c r="Q77" s="13"/>
      <c r="R77" s="13">
        <f t="shared" si="22"/>
        <v>-116.6375217831046</v>
      </c>
      <c r="S77" s="13">
        <f t="shared" si="23"/>
        <v>-485.08902249538551</v>
      </c>
      <c r="T77" s="13">
        <f t="shared" si="24"/>
        <v>-109.82848440000089</v>
      </c>
      <c r="U77" s="13">
        <f t="shared" si="25"/>
        <v>457.83063927213516</v>
      </c>
      <c r="V77" s="13">
        <f t="shared" si="26"/>
        <v>433.90275061920693</v>
      </c>
      <c r="W77" s="13">
        <f>P77-P65</f>
        <v>180.17836121283472</v>
      </c>
      <c r="X77" s="3">
        <f t="shared" si="53"/>
        <v>6.5767639232050534E-4</v>
      </c>
      <c r="Y77">
        <v>31</v>
      </c>
      <c r="Z77" s="20">
        <f>B77/$Y77</f>
        <v>25.319354838709678</v>
      </c>
      <c r="AA77" s="20">
        <f t="shared" si="55"/>
        <v>19.799134540855441</v>
      </c>
      <c r="AB77" s="20">
        <f t="shared" si="56"/>
        <v>410.51528427096781</v>
      </c>
      <c r="AC77" s="20">
        <f t="shared" si="57"/>
        <v>27.197316190372991</v>
      </c>
      <c r="AD77" s="20">
        <f t="shared" si="58"/>
        <v>270.81443004096002</v>
      </c>
      <c r="AE77" s="20">
        <f t="shared" si="59"/>
        <v>753.64551988186599</v>
      </c>
    </row>
    <row r="78" spans="1:31">
      <c r="W78" s="33">
        <f>W77/365</f>
        <v>0.49363934578858826</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50" zoomScaleNormal="50" workbookViewId="0"/>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7"/>
  <sheetViews>
    <sheetView zoomScale="50" zoomScaleNormal="50" workbookViewId="0">
      <selection activeCell="AD35" sqref="AD35"/>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23" ht="20">
      <c r="A3" s="74" t="s">
        <v>69</v>
      </c>
    </row>
    <row r="4" spans="1:23">
      <c r="A4" s="40" t="s">
        <v>76</v>
      </c>
    </row>
    <row r="5" spans="1:23">
      <c r="A5" s="41" t="s">
        <v>77</v>
      </c>
    </row>
    <row r="6" spans="1:23">
      <c r="A6" s="102" t="s">
        <v>99</v>
      </c>
      <c r="B6" s="124">
        <f>'Global Milk Deliveries'!$B$6</f>
        <v>46064</v>
      </c>
      <c r="L6" s="42"/>
      <c r="M6" s="42"/>
      <c r="N6" s="42"/>
      <c r="O6" s="42"/>
      <c r="P6" s="42"/>
      <c r="Q6" s="42"/>
      <c r="R6" s="42"/>
      <c r="S6" s="42"/>
      <c r="T6" s="42"/>
    </row>
    <row r="7" spans="1:23">
      <c r="B7" s="43"/>
      <c r="L7" s="42"/>
      <c r="M7" s="42"/>
      <c r="N7" s="42"/>
      <c r="O7" s="42"/>
      <c r="P7" s="42"/>
      <c r="Q7" s="42"/>
      <c r="R7" s="42"/>
      <c r="S7" s="42"/>
      <c r="T7" s="42"/>
    </row>
    <row r="8" spans="1:23">
      <c r="B8" s="38" t="s">
        <v>66</v>
      </c>
      <c r="C8" s="44"/>
      <c r="D8" s="44"/>
      <c r="E8" s="126" t="s">
        <v>95</v>
      </c>
      <c r="F8" s="44"/>
      <c r="G8" s="44"/>
      <c r="H8" s="44"/>
      <c r="I8" s="44"/>
      <c r="J8" s="44"/>
      <c r="K8" s="44"/>
      <c r="L8" s="45"/>
      <c r="M8" s="45"/>
      <c r="N8" s="45"/>
      <c r="O8" s="45"/>
      <c r="P8" s="45"/>
      <c r="Q8" s="45"/>
      <c r="R8" s="45"/>
      <c r="S8" s="45"/>
      <c r="T8" s="45"/>
      <c r="U8" s="44"/>
    </row>
    <row r="9" spans="1:2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5" t="s">
        <v>103</v>
      </c>
      <c r="V9" s="47"/>
      <c r="W9" s="48" t="s">
        <v>70</v>
      </c>
    </row>
    <row r="10" spans="1:23">
      <c r="B10" s="49" t="s">
        <v>6</v>
      </c>
      <c r="C10" s="136">
        <v>23.02645173262151</v>
      </c>
      <c r="D10" s="136">
        <v>23.973378652609185</v>
      </c>
      <c r="E10" s="136">
        <v>25.275433799543396</v>
      </c>
      <c r="F10" s="136">
        <v>26.545045674840381</v>
      </c>
      <c r="G10" s="136">
        <v>29.375628374747297</v>
      </c>
      <c r="H10" s="136">
        <v>29.786666666666669</v>
      </c>
      <c r="I10" s="136">
        <v>29.783333333333335</v>
      </c>
      <c r="J10" s="136">
        <v>28.846666666666668</v>
      </c>
      <c r="K10" s="136">
        <v>32.871407684302042</v>
      </c>
      <c r="L10" s="136">
        <v>25.839897628967481</v>
      </c>
      <c r="M10" s="136">
        <v>26.521565064011423</v>
      </c>
      <c r="N10" s="136">
        <v>27.789044684738833</v>
      </c>
      <c r="O10" s="136">
        <v>26.930530688201422</v>
      </c>
      <c r="P10" s="136">
        <v>29.796086174855962</v>
      </c>
      <c r="Q10" s="136">
        <v>30.690437533333334</v>
      </c>
      <c r="R10" s="136">
        <v>30.47277132837748</v>
      </c>
      <c r="S10" s="136">
        <v>30.209444399999999</v>
      </c>
      <c r="T10" s="136">
        <v>28.051316433333334</v>
      </c>
      <c r="U10" s="136">
        <v>30.953276166666669</v>
      </c>
      <c r="V10" s="158"/>
      <c r="W10" s="159">
        <v>0.10345181981851451</v>
      </c>
    </row>
    <row r="11" spans="1:23">
      <c r="B11" s="51" t="s">
        <v>7</v>
      </c>
      <c r="C11" s="137">
        <v>24.320894204928795</v>
      </c>
      <c r="D11" s="137">
        <v>25.630354791732266</v>
      </c>
      <c r="E11" s="137">
        <v>25.218635620988263</v>
      </c>
      <c r="F11" s="137">
        <v>27.943570192944573</v>
      </c>
      <c r="G11" s="137">
        <v>29.297516124409555</v>
      </c>
      <c r="H11" s="137">
        <v>29.938709677419357</v>
      </c>
      <c r="I11" s="137">
        <v>30.412903225806449</v>
      </c>
      <c r="J11" s="137">
        <v>28.580645161290324</v>
      </c>
      <c r="K11" s="137">
        <v>33.863261184509163</v>
      </c>
      <c r="L11" s="137">
        <v>27.124883000372357</v>
      </c>
      <c r="M11" s="137">
        <v>27.787753044735709</v>
      </c>
      <c r="N11" s="137">
        <v>28.93548387096774</v>
      </c>
      <c r="O11" s="137">
        <v>28.947305669998258</v>
      </c>
      <c r="P11" s="137">
        <v>31.141977924034244</v>
      </c>
      <c r="Q11" s="137">
        <v>32.23412398827702</v>
      </c>
      <c r="R11" s="137">
        <v>31.915929887384276</v>
      </c>
      <c r="S11" s="137">
        <v>31.864834870967744</v>
      </c>
      <c r="T11" s="137">
        <v>30.346673129032258</v>
      </c>
      <c r="U11" s="137">
        <v>32.692698064516129</v>
      </c>
      <c r="V11" s="158"/>
      <c r="W11" s="160">
        <v>7.7307483608127739E-2</v>
      </c>
    </row>
    <row r="12" spans="1:23">
      <c r="B12" s="49" t="s">
        <v>8</v>
      </c>
      <c r="C12" s="136">
        <v>26.238137444974033</v>
      </c>
      <c r="D12" s="136">
        <v>28.464451408953018</v>
      </c>
      <c r="E12" s="136">
        <v>26.838743056499347</v>
      </c>
      <c r="F12" s="136">
        <v>29.422275328189315</v>
      </c>
      <c r="G12" s="136">
        <v>31.96138134996146</v>
      </c>
      <c r="H12" s="136">
        <v>30.696774193548389</v>
      </c>
      <c r="I12" s="136">
        <v>30.832258064516129</v>
      </c>
      <c r="J12" s="136">
        <v>30.438709677419357</v>
      </c>
      <c r="K12" s="136">
        <v>35.259719431870145</v>
      </c>
      <c r="L12" s="136">
        <v>30.205474716927228</v>
      </c>
      <c r="M12" s="136">
        <v>29.389256028729577</v>
      </c>
      <c r="N12" s="136">
        <v>30.56451612903226</v>
      </c>
      <c r="O12" s="136">
        <v>31.19522040623638</v>
      </c>
      <c r="P12" s="136">
        <v>32.769409627125839</v>
      </c>
      <c r="Q12" s="136">
        <v>34.034639744398156</v>
      </c>
      <c r="R12" s="136">
        <v>34.2515229057338</v>
      </c>
      <c r="S12" s="136">
        <v>34.128936234607451</v>
      </c>
      <c r="T12" s="136">
        <v>32.025792290322585</v>
      </c>
      <c r="U12" s="136">
        <v>35.175667677419355</v>
      </c>
      <c r="V12" s="158"/>
      <c r="W12" s="159">
        <v>9.8354331363367589E-2</v>
      </c>
    </row>
    <row r="13" spans="1:23">
      <c r="B13" s="51" t="s">
        <v>9</v>
      </c>
      <c r="C13" s="137">
        <v>28.408948154872821</v>
      </c>
      <c r="D13" s="137">
        <v>29.970221429988349</v>
      </c>
      <c r="E13" s="137">
        <v>29.337456027846667</v>
      </c>
      <c r="F13" s="137">
        <v>31.120559609188351</v>
      </c>
      <c r="G13" s="137">
        <v>34.335070575058317</v>
      </c>
      <c r="H13" s="137">
        <v>33.763333333333335</v>
      </c>
      <c r="I13" s="137">
        <v>31.033333333333335</v>
      </c>
      <c r="J13" s="137">
        <v>32.276666666666664</v>
      </c>
      <c r="K13" s="137">
        <v>38.297875779483164</v>
      </c>
      <c r="L13" s="137">
        <v>32.549734780599813</v>
      </c>
      <c r="M13" s="137">
        <v>31.295476517457473</v>
      </c>
      <c r="N13" s="137">
        <v>32.47</v>
      </c>
      <c r="O13" s="137">
        <v>32.884426241024528</v>
      </c>
      <c r="P13" s="137">
        <v>34.076709977950792</v>
      </c>
      <c r="Q13" s="137">
        <v>35.64650955438406</v>
      </c>
      <c r="R13" s="137">
        <v>35.769940279065395</v>
      </c>
      <c r="S13" s="137">
        <v>34.475661700000003</v>
      </c>
      <c r="T13" s="137">
        <v>33.831716999999998</v>
      </c>
      <c r="U13" s="137">
        <v>37.180026433333332</v>
      </c>
      <c r="V13" s="158"/>
      <c r="W13" s="160">
        <v>9.8969538948712965E-2</v>
      </c>
    </row>
    <row r="14" spans="1:23">
      <c r="B14" s="49" t="s">
        <v>10</v>
      </c>
      <c r="C14" s="136">
        <v>29.932172346932497</v>
      </c>
      <c r="D14" s="136">
        <v>31.674206694757199</v>
      </c>
      <c r="E14" s="136">
        <v>30.754313360848769</v>
      </c>
      <c r="F14" s="136">
        <v>32.888679273889913</v>
      </c>
      <c r="G14" s="136">
        <v>34.626753955466029</v>
      </c>
      <c r="H14" s="136">
        <v>34.687096774193549</v>
      </c>
      <c r="I14" s="136">
        <v>34.912903225806453</v>
      </c>
      <c r="J14" s="136">
        <v>33.516129032258064</v>
      </c>
      <c r="K14" s="136">
        <v>38.48410259846748</v>
      </c>
      <c r="L14" s="136">
        <v>32.348170927591106</v>
      </c>
      <c r="M14" s="136">
        <v>31.966946647783242</v>
      </c>
      <c r="N14" s="136">
        <v>32.625806451612902</v>
      </c>
      <c r="O14" s="136">
        <v>32.924557393854698</v>
      </c>
      <c r="P14" s="136">
        <v>34.814213661916895</v>
      </c>
      <c r="Q14" s="136">
        <v>36.011507677419353</v>
      </c>
      <c r="R14" s="136">
        <v>35.940338997093882</v>
      </c>
      <c r="S14" s="136">
        <v>34.401736369119327</v>
      </c>
      <c r="T14" s="136">
        <v>34.262732612903221</v>
      </c>
      <c r="U14" s="136">
        <v>37.494299516129033</v>
      </c>
      <c r="V14" s="158"/>
      <c r="W14" s="159">
        <v>9.4317255419633844E-2</v>
      </c>
    </row>
    <row r="15" spans="1:23">
      <c r="B15" s="51" t="s">
        <v>11</v>
      </c>
      <c r="C15" s="137">
        <v>29.669836774607486</v>
      </c>
      <c r="D15" s="137">
        <v>31.31873264626055</v>
      </c>
      <c r="E15" s="137">
        <v>31.023358026136538</v>
      </c>
      <c r="F15" s="137">
        <v>32.911560964374829</v>
      </c>
      <c r="G15" s="137">
        <v>34.306496498051779</v>
      </c>
      <c r="H15" s="137">
        <v>32.75</v>
      </c>
      <c r="I15" s="137">
        <v>32.946666666666665</v>
      </c>
      <c r="J15" s="137">
        <v>31.540000000000003</v>
      </c>
      <c r="K15" s="137">
        <v>37.050784328463322</v>
      </c>
      <c r="L15" s="137">
        <v>30.575314833174982</v>
      </c>
      <c r="M15" s="137">
        <v>31.716490471462482</v>
      </c>
      <c r="N15" s="137">
        <v>31.42</v>
      </c>
      <c r="O15" s="137">
        <v>32.045050694850588</v>
      </c>
      <c r="P15" s="137">
        <v>34.347217917953643</v>
      </c>
      <c r="Q15" s="137">
        <v>35.900724844133563</v>
      </c>
      <c r="R15" s="137">
        <v>34.855698373601591</v>
      </c>
      <c r="S15" s="137">
        <v>33.469203799999995</v>
      </c>
      <c r="T15" s="137">
        <v>33.960599933333334</v>
      </c>
      <c r="U15" s="137">
        <v>36.718539464355999</v>
      </c>
      <c r="V15" s="158"/>
      <c r="W15" s="160">
        <v>8.1209976750606969E-2</v>
      </c>
    </row>
    <row r="16" spans="1:23">
      <c r="B16" s="49" t="s">
        <v>12</v>
      </c>
      <c r="C16" s="136">
        <v>28.998275374907205</v>
      </c>
      <c r="D16" s="136">
        <v>29.734649737806972</v>
      </c>
      <c r="E16" s="136">
        <v>30.731075658162801</v>
      </c>
      <c r="F16" s="136">
        <v>31.83127557650057</v>
      </c>
      <c r="G16" s="136">
        <v>33.219335101349856</v>
      </c>
      <c r="H16" s="136">
        <v>30.79032258064516</v>
      </c>
      <c r="I16" s="136">
        <v>30.716129032258067</v>
      </c>
      <c r="J16" s="136">
        <v>32.293548387096777</v>
      </c>
      <c r="K16" s="136">
        <v>34.36227288827093</v>
      </c>
      <c r="L16" s="136">
        <v>29.315987079008803</v>
      </c>
      <c r="M16" s="136">
        <v>29.995001737343305</v>
      </c>
      <c r="N16" s="136">
        <v>29.374193548387098</v>
      </c>
      <c r="O16" s="136">
        <v>30.438449861484589</v>
      </c>
      <c r="P16" s="136">
        <v>32.653231993528223</v>
      </c>
      <c r="Q16" s="136">
        <v>33.768786387924557</v>
      </c>
      <c r="R16" s="136">
        <v>33.233059241063593</v>
      </c>
      <c r="S16" s="136">
        <v>30.683612293633349</v>
      </c>
      <c r="T16" s="136">
        <v>32.048693677419358</v>
      </c>
      <c r="U16" s="136"/>
      <c r="V16" s="158"/>
      <c r="W16" s="159"/>
    </row>
    <row r="17" spans="2:27">
      <c r="B17" s="51" t="s">
        <v>2</v>
      </c>
      <c r="C17" s="137">
        <v>28.426048218535929</v>
      </c>
      <c r="D17" s="137">
        <v>29.106925402977126</v>
      </c>
      <c r="E17" s="137">
        <v>27.240713680599519</v>
      </c>
      <c r="F17" s="137">
        <v>29.733798252438721</v>
      </c>
      <c r="G17" s="137">
        <v>32.748387096774195</v>
      </c>
      <c r="H17" s="137">
        <v>27.412903225806449</v>
      </c>
      <c r="I17" s="137">
        <v>30.880645161290321</v>
      </c>
      <c r="J17" s="137">
        <v>31.412585042693031</v>
      </c>
      <c r="K17" s="137">
        <v>29.220275240615646</v>
      </c>
      <c r="L17" s="137">
        <v>26.193189564397329</v>
      </c>
      <c r="M17" s="137">
        <v>28.53635219812972</v>
      </c>
      <c r="N17" s="137">
        <v>26.448387096774194</v>
      </c>
      <c r="O17" s="137">
        <v>27.899213378736317</v>
      </c>
      <c r="P17" s="137">
        <v>30.043310757348735</v>
      </c>
      <c r="Q17" s="137">
        <v>29.767615079569833</v>
      </c>
      <c r="R17" s="137">
        <v>30.806341939491912</v>
      </c>
      <c r="S17" s="137">
        <v>26.91341785398895</v>
      </c>
      <c r="T17" s="137">
        <v>28.410244387096775</v>
      </c>
      <c r="U17" s="137"/>
      <c r="V17" s="158"/>
      <c r="W17" s="160"/>
      <c r="X17"/>
      <c r="Y17"/>
      <c r="Z17"/>
      <c r="AA17"/>
    </row>
    <row r="18" spans="2:27">
      <c r="B18" s="49" t="s">
        <v>3</v>
      </c>
      <c r="C18" s="138">
        <v>25.624336935313703</v>
      </c>
      <c r="D18" s="136">
        <v>26.430440889164004</v>
      </c>
      <c r="E18" s="136">
        <v>25.26448309710316</v>
      </c>
      <c r="F18" s="136">
        <v>28.960907080995042</v>
      </c>
      <c r="G18" s="138">
        <v>29.937931034482759</v>
      </c>
      <c r="H18" s="136">
        <v>27.146428571428572</v>
      </c>
      <c r="I18" s="136">
        <v>31.349999999999998</v>
      </c>
      <c r="J18" s="136">
        <v>26.668643014460791</v>
      </c>
      <c r="K18" s="138">
        <v>26.822014799963451</v>
      </c>
      <c r="L18" s="136">
        <v>24.341335206117954</v>
      </c>
      <c r="M18" s="136">
        <v>26.475110288628258</v>
      </c>
      <c r="N18" s="136">
        <v>23.86785714285714</v>
      </c>
      <c r="O18" s="138">
        <v>26.592583791226158</v>
      </c>
      <c r="P18" s="139">
        <v>28.128687920022834</v>
      </c>
      <c r="Q18" s="136">
        <v>29.137661098962685</v>
      </c>
      <c r="R18" s="136">
        <v>28.75756598003424</v>
      </c>
      <c r="S18" s="138">
        <v>23.647851172413795</v>
      </c>
      <c r="T18" s="138">
        <v>26.515809649999998</v>
      </c>
      <c r="U18" s="138"/>
      <c r="V18" s="158"/>
      <c r="W18" s="159"/>
      <c r="X18"/>
      <c r="Y18"/>
      <c r="Z18"/>
      <c r="AA18"/>
    </row>
    <row r="19" spans="2:27">
      <c r="B19" s="51" t="s">
        <v>4</v>
      </c>
      <c r="C19" s="137">
        <v>24.029137732651911</v>
      </c>
      <c r="D19" s="137">
        <v>25.801423677460647</v>
      </c>
      <c r="E19" s="137">
        <v>24.405108433004468</v>
      </c>
      <c r="F19" s="137">
        <v>27.285176486628686</v>
      </c>
      <c r="G19" s="137">
        <v>28.951612903225808</v>
      </c>
      <c r="H19" s="137">
        <v>27.683870967741935</v>
      </c>
      <c r="I19" s="137">
        <v>26.667741935483871</v>
      </c>
      <c r="J19" s="137">
        <v>27.869993217963923</v>
      </c>
      <c r="K19" s="137">
        <v>26.237153992551839</v>
      </c>
      <c r="L19" s="137">
        <v>23.602006822318632</v>
      </c>
      <c r="M19" s="137">
        <v>26.124584640684073</v>
      </c>
      <c r="N19" s="137">
        <v>24.048387096774192</v>
      </c>
      <c r="O19" s="137">
        <v>25.602253167561067</v>
      </c>
      <c r="P19" s="137">
        <v>26.720118155283945</v>
      </c>
      <c r="Q19" s="137">
        <v>27.385416868557225</v>
      </c>
      <c r="R19" s="137">
        <v>26.526955869639579</v>
      </c>
      <c r="S19" s="137">
        <v>22.719606419354839</v>
      </c>
      <c r="T19" s="137">
        <v>26.336969638709675</v>
      </c>
      <c r="U19" s="137"/>
      <c r="V19" s="158"/>
      <c r="W19" s="160"/>
      <c r="X19"/>
      <c r="Y19"/>
      <c r="Z19"/>
      <c r="AA19"/>
    </row>
    <row r="20" spans="2:27">
      <c r="B20" s="49" t="s">
        <v>5</v>
      </c>
      <c r="C20" s="136">
        <v>23.559073530038329</v>
      </c>
      <c r="D20" s="136">
        <v>24.873066819687121</v>
      </c>
      <c r="E20" s="136">
        <v>24.056947077697998</v>
      </c>
      <c r="F20" s="136">
        <v>26.788893614062523</v>
      </c>
      <c r="G20" s="136">
        <v>27.970000000000002</v>
      </c>
      <c r="H20" s="136">
        <v>27.44</v>
      </c>
      <c r="I20" s="136">
        <v>26.59333333333333</v>
      </c>
      <c r="J20" s="136">
        <v>29.312035028034661</v>
      </c>
      <c r="K20" s="136">
        <v>23.224901127579251</v>
      </c>
      <c r="L20" s="136">
        <v>23.697168685783716</v>
      </c>
      <c r="M20" s="136">
        <v>25.856783580563459</v>
      </c>
      <c r="N20" s="136">
        <v>24.563333333333333</v>
      </c>
      <c r="O20" s="136">
        <v>26.453227806121841</v>
      </c>
      <c r="P20" s="136">
        <v>27.372457333333333</v>
      </c>
      <c r="Q20" s="136">
        <v>27.912816663527835</v>
      </c>
      <c r="R20" s="136">
        <v>28.424065895453104</v>
      </c>
      <c r="S20" s="136">
        <v>23.809028166666668</v>
      </c>
      <c r="T20" s="136">
        <v>27.434852566666667</v>
      </c>
      <c r="U20" s="136"/>
      <c r="V20" s="158"/>
      <c r="W20" s="159"/>
      <c r="X20"/>
      <c r="Y20"/>
      <c r="Z20"/>
      <c r="AA20"/>
    </row>
    <row r="21" spans="2:27">
      <c r="B21" s="51" t="s">
        <v>0</v>
      </c>
      <c r="C21" s="137">
        <v>24.806340633425997</v>
      </c>
      <c r="D21" s="137">
        <v>25.073605450805349</v>
      </c>
      <c r="E21" s="137">
        <v>25.013185882236193</v>
      </c>
      <c r="F21" s="137">
        <v>28.42998965893948</v>
      </c>
      <c r="G21" s="137">
        <v>29.693548387096776</v>
      </c>
      <c r="H21" s="137">
        <v>30.122580645161289</v>
      </c>
      <c r="I21" s="137">
        <v>29.054838709677419</v>
      </c>
      <c r="J21" s="137">
        <v>30.625910265890358</v>
      </c>
      <c r="K21" s="137">
        <v>23.892170219140151</v>
      </c>
      <c r="L21" s="137">
        <v>25.227110490852244</v>
      </c>
      <c r="M21" s="137">
        <v>25.748373613524514</v>
      </c>
      <c r="N21" s="137">
        <v>25.319354838709678</v>
      </c>
      <c r="O21" s="137">
        <v>28.081164738227944</v>
      </c>
      <c r="P21" s="137">
        <v>29.039088101742795</v>
      </c>
      <c r="Q21" s="137">
        <v>29.158623218855237</v>
      </c>
      <c r="R21" s="137">
        <v>28.460892616175446</v>
      </c>
      <c r="S21" s="137">
        <v>25.391529416158814</v>
      </c>
      <c r="T21" s="137">
        <v>28.96359709677419</v>
      </c>
      <c r="U21" s="137"/>
      <c r="V21" s="158"/>
      <c r="W21" s="160"/>
      <c r="X21"/>
      <c r="Y21"/>
      <c r="Z21"/>
      <c r="AA21"/>
    </row>
    <row r="22" spans="2:27">
      <c r="B22" s="53" t="s">
        <v>27</v>
      </c>
      <c r="C22" s="140">
        <v>26.427093610752323</v>
      </c>
      <c r="D22" s="140">
        <v>27.682653324526626</v>
      </c>
      <c r="E22" s="140">
        <v>27.108099783885336</v>
      </c>
      <c r="F22" s="140">
        <v>29.494424389033735</v>
      </c>
      <c r="G22" s="140">
        <v>31.375055863121627</v>
      </c>
      <c r="H22" s="140">
        <v>30.201643835616441</v>
      </c>
      <c r="I22" s="140">
        <v>30.428219178082191</v>
      </c>
      <c r="J22" s="140">
        <v>30.30916767005181</v>
      </c>
      <c r="K22" s="140">
        <v>31.645013986371477</v>
      </c>
      <c r="L22" s="140">
        <v>27.605321545952279</v>
      </c>
      <c r="M22" s="140">
        <v>28.463037978973343</v>
      </c>
      <c r="N22" s="140">
        <v>28.143483124773056</v>
      </c>
      <c r="O22" s="140">
        <v>29.175724305875921</v>
      </c>
      <c r="P22" s="54">
        <v>30.926025371873568</v>
      </c>
      <c r="Q22" s="54">
        <v>31.817948686431127</v>
      </c>
      <c r="R22" s="54">
        <v>31.633075092849161</v>
      </c>
      <c r="S22" s="54">
        <v>29.407949871760952</v>
      </c>
      <c r="T22" s="54">
        <v>30.182416534632619</v>
      </c>
      <c r="U22" s="54"/>
      <c r="V22" s="161"/>
      <c r="W22" s="167"/>
      <c r="X22"/>
      <c r="Y22"/>
      <c r="Z22"/>
      <c r="AA22"/>
    </row>
    <row r="23" spans="2:27">
      <c r="B23" s="43"/>
      <c r="K23" s="55"/>
      <c r="L23" s="56"/>
      <c r="M23" s="56"/>
      <c r="N23" s="56"/>
      <c r="O23" s="56"/>
      <c r="P23" s="56"/>
      <c r="Q23" s="56"/>
      <c r="R23" s="56"/>
      <c r="S23" s="56"/>
      <c r="T23" s="56"/>
      <c r="U23" s="163"/>
      <c r="V23"/>
      <c r="W23"/>
      <c r="X23"/>
      <c r="Y23"/>
      <c r="Z23"/>
      <c r="AA23"/>
    </row>
    <row r="24" spans="2:27">
      <c r="J24" s="57"/>
      <c r="K24" s="57"/>
      <c r="L24" s="42"/>
      <c r="M24" s="42"/>
      <c r="N24" s="42"/>
      <c r="O24" s="42"/>
      <c r="P24" s="42"/>
      <c r="Q24" s="42"/>
      <c r="R24" s="42"/>
      <c r="S24" s="42"/>
      <c r="T24" s="42"/>
      <c r="U24" s="164"/>
      <c r="V24" s="57"/>
      <c r="W24"/>
      <c r="X24"/>
      <c r="Y24"/>
      <c r="Z24"/>
      <c r="AA24"/>
    </row>
    <row r="25" spans="2:27">
      <c r="B25" s="38" t="s">
        <v>67</v>
      </c>
      <c r="E25" s="125" t="s">
        <v>96</v>
      </c>
      <c r="J25" s="43"/>
      <c r="K25" s="42"/>
      <c r="L25" s="42"/>
      <c r="M25" s="42"/>
      <c r="N25" s="42"/>
      <c r="O25" s="42"/>
      <c r="P25" s="42"/>
      <c r="Q25" s="42"/>
      <c r="R25" s="42"/>
      <c r="S25" s="42"/>
      <c r="T25" s="42"/>
      <c r="U25" s="164"/>
      <c r="V25" s="57"/>
      <c r="W25"/>
      <c r="X25"/>
      <c r="Y25"/>
      <c r="Z25"/>
      <c r="AA25"/>
    </row>
    <row r="26" spans="2:27"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5" t="s">
        <v>103</v>
      </c>
      <c r="V26" s="42"/>
      <c r="W26" s="48" t="s">
        <v>70</v>
      </c>
      <c r="X26" s="46" t="s">
        <v>43</v>
      </c>
      <c r="Y26" s="48" t="s">
        <v>71</v>
      </c>
      <c r="Z26" s="48" t="s">
        <v>44</v>
      </c>
      <c r="AA26" s="48" t="s">
        <v>72</v>
      </c>
    </row>
    <row r="27" spans="2:27"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2">
        <v>833.67134054216501</v>
      </c>
      <c r="O27" s="142">
        <v>807.91592064604265</v>
      </c>
      <c r="P27" s="142">
        <v>893.8825852456788</v>
      </c>
      <c r="Q27" s="142">
        <v>920.71312599999999</v>
      </c>
      <c r="R27" s="58">
        <v>914.18313985132443</v>
      </c>
      <c r="S27" s="151">
        <v>906.28333199999997</v>
      </c>
      <c r="T27" s="151">
        <v>841.53949299999999</v>
      </c>
      <c r="U27" s="58">
        <v>928.59828500000003</v>
      </c>
      <c r="V27"/>
      <c r="W27" s="159">
        <v>0.10345181981851459</v>
      </c>
      <c r="X27" s="58">
        <v>895.3203352194007</v>
      </c>
      <c r="Y27" s="159">
        <v>3.7168763482228417E-2</v>
      </c>
      <c r="Z27" s="58">
        <v>887.33532161710809</v>
      </c>
      <c r="AA27" s="159">
        <v>4.6502108478780002E-2</v>
      </c>
    </row>
    <row r="28" spans="2:27">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c r="W28" s="160">
        <v>7.7307483608127781E-2</v>
      </c>
      <c r="X28" s="59">
        <v>976.52194675811245</v>
      </c>
      <c r="Y28" s="160">
        <v>3.7840105247568534E-2</v>
      </c>
      <c r="Z28" s="59">
        <v>972.65019150297076</v>
      </c>
      <c r="AA28" s="160">
        <v>4.1971357075401894E-2</v>
      </c>
    </row>
    <row r="29" spans="2:27">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c r="W29" s="159">
        <v>9.8354331363367686E-2</v>
      </c>
      <c r="X29" s="58">
        <v>1036.7038649735646</v>
      </c>
      <c r="Y29" s="159">
        <v>5.1839136364950189E-2</v>
      </c>
      <c r="Z29" s="58">
        <v>1037.5312647835262</v>
      </c>
      <c r="AA29" s="159">
        <v>5.1000326460055145E-2</v>
      </c>
    </row>
    <row r="30" spans="2:27">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c r="W30" s="160">
        <v>9.8969538948713076E-2</v>
      </c>
      <c r="X30" s="59">
        <v>1042.8032310684016</v>
      </c>
      <c r="Y30" s="160">
        <v>6.9617699455360116E-2</v>
      </c>
      <c r="Z30" s="59">
        <v>1040.773189790654</v>
      </c>
      <c r="AA30" s="160">
        <v>7.1704002314238124E-2</v>
      </c>
    </row>
    <row r="31" spans="2:27">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v>1162.3232849999999</v>
      </c>
      <c r="V31"/>
      <c r="W31" s="159">
        <v>9.431725541963365E-2</v>
      </c>
      <c r="X31" s="58">
        <v>1087.6692817744065</v>
      </c>
      <c r="Y31" s="159">
        <v>6.8636675206827702E-2</v>
      </c>
      <c r="Z31" s="58">
        <v>1080.9163491175366</v>
      </c>
      <c r="AA31" s="159">
        <v>7.5312891648761093E-2</v>
      </c>
    </row>
    <row r="32" spans="2:27">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v>1101.5561839306799</v>
      </c>
      <c r="V32" s="162"/>
      <c r="W32" s="160">
        <v>8.1209976750606927E-2</v>
      </c>
      <c r="X32" s="59">
        <v>1035.2006692141326</v>
      </c>
      <c r="Y32" s="160">
        <v>6.4099180661195687E-2</v>
      </c>
      <c r="Z32" s="59">
        <v>1022.8550210693492</v>
      </c>
      <c r="AA32" s="160">
        <v>7.6942637265496661E-2</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2">
        <v>1046.8323780256612</v>
      </c>
      <c r="R33" s="132">
        <v>1030.2248364729714</v>
      </c>
      <c r="S33" s="58">
        <v>951.1919811026338</v>
      </c>
      <c r="T33" s="58">
        <v>993.50950399999999</v>
      </c>
      <c r="U33" s="58"/>
      <c r="V33"/>
      <c r="W33" s="159" t="s">
        <v>104</v>
      </c>
      <c r="X33" s="58">
        <v>1006.8017782801282</v>
      </c>
      <c r="Y33" s="159" t="s">
        <v>104</v>
      </c>
      <c r="Z33" s="58">
        <v>991.64210719186849</v>
      </c>
      <c r="AA33" s="159" t="s">
        <v>104</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c r="V34"/>
      <c r="W34" s="160" t="s">
        <v>104</v>
      </c>
      <c r="X34" s="59">
        <v>904.83376610847642</v>
      </c>
      <c r="Y34" s="160" t="s">
        <v>104</v>
      </c>
      <c r="Z34" s="59">
        <v>890.01004319930234</v>
      </c>
      <c r="AA34" s="160" t="s">
        <v>104</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c r="V35"/>
      <c r="W35" s="159" t="s">
        <v>104</v>
      </c>
      <c r="X35" s="58">
        <v>767.37999483451063</v>
      </c>
      <c r="Y35" s="159" t="s">
        <v>104</v>
      </c>
      <c r="Z35" s="58">
        <v>744.48073388031969</v>
      </c>
      <c r="AA35" s="159" t="s">
        <v>104</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c r="V36" s="57"/>
      <c r="W36" s="160" t="s">
        <v>104</v>
      </c>
      <c r="X36" s="59">
        <v>804.07221509958072</v>
      </c>
      <c r="Y36" s="160" t="s">
        <v>104</v>
      </c>
      <c r="Z36" s="59">
        <v>781.02982991960891</v>
      </c>
      <c r="AA36" s="160" t="s">
        <v>104</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c r="V37"/>
      <c r="W37" s="159" t="s">
        <v>104</v>
      </c>
      <c r="X37" s="58">
        <v>809.71932375388565</v>
      </c>
      <c r="Y37" s="159" t="s">
        <v>104</v>
      </c>
      <c r="Z37" s="58">
        <v>796.67946628786433</v>
      </c>
      <c r="AA37" s="159" t="s">
        <v>104</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c r="V38" s="168"/>
      <c r="W38" s="160" t="s">
        <v>104</v>
      </c>
      <c r="X38" s="59">
        <v>874.28512878818015</v>
      </c>
      <c r="Y38" s="160" t="s">
        <v>104</v>
      </c>
      <c r="Z38" s="59">
        <v>855.76553100078729</v>
      </c>
      <c r="AA38" s="160" t="s">
        <v>104</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c r="V39"/>
      <c r="W39" s="167">
        <v>9.226840098482729E-2</v>
      </c>
      <c r="X39" s="60">
        <v>11241.311535872781</v>
      </c>
      <c r="Y39" s="167">
        <v>5.4866926736355105E-2</v>
      </c>
      <c r="Z39" s="60">
        <v>11101.669049360895</v>
      </c>
      <c r="AA39" s="167">
        <v>6.0572220540455489E-2</v>
      </c>
    </row>
    <row r="40" spans="2:27" ht="16.5" customHeight="1">
      <c r="B40" s="43"/>
      <c r="U40"/>
      <c r="V40"/>
      <c r="W40"/>
      <c r="X40"/>
      <c r="Y40" s="36"/>
      <c r="Z40" s="36"/>
      <c r="AA40" s="36"/>
    </row>
    <row r="41" spans="2:27" ht="16.5" customHeight="1">
      <c r="J41" s="133"/>
      <c r="K41" s="133"/>
      <c r="L41" s="133"/>
      <c r="M41" s="133"/>
      <c r="N41" s="133"/>
      <c r="O41" s="133"/>
      <c r="P41" s="133"/>
      <c r="Q41" s="133"/>
      <c r="R41" s="133"/>
      <c r="S41" s="133"/>
      <c r="T41" s="133"/>
      <c r="U41" s="163"/>
      <c r="V41"/>
      <c r="W41"/>
      <c r="X41" s="36"/>
      <c r="Y41" s="36"/>
      <c r="Z41" s="36"/>
      <c r="AA41" s="36"/>
    </row>
    <row r="42" spans="2:27" ht="16.5" customHeight="1">
      <c r="B42" s="38" t="s">
        <v>68</v>
      </c>
      <c r="C42" s="63"/>
      <c r="D42" s="63"/>
      <c r="E42" s="125" t="s">
        <v>96</v>
      </c>
      <c r="F42" s="63"/>
      <c r="G42" s="63"/>
      <c r="H42" s="63"/>
      <c r="I42" s="63"/>
      <c r="J42" s="63"/>
      <c r="K42" s="63"/>
      <c r="L42" s="134"/>
      <c r="M42" s="134"/>
      <c r="N42" s="134"/>
      <c r="O42" s="134"/>
      <c r="P42" s="134"/>
      <c r="Q42" s="134"/>
      <c r="R42" s="134"/>
      <c r="S42" s="134"/>
      <c r="T42" s="134"/>
      <c r="U42" s="165"/>
      <c r="V42" s="63"/>
      <c r="W42" s="63"/>
      <c r="X42" s="63"/>
      <c r="Y42" s="63"/>
      <c r="Z42" s="63"/>
      <c r="AA42" s="157"/>
    </row>
    <row r="43" spans="2:27" ht="38.25" customHeight="1">
      <c r="B43" s="46"/>
      <c r="C43" s="135" t="s">
        <v>18</v>
      </c>
      <c r="D43" s="135" t="s">
        <v>19</v>
      </c>
      <c r="E43" s="135" t="s">
        <v>20</v>
      </c>
      <c r="F43" s="135" t="s">
        <v>21</v>
      </c>
      <c r="G43" s="135" t="s">
        <v>22</v>
      </c>
      <c r="H43" s="135" t="s">
        <v>23</v>
      </c>
      <c r="I43" s="135" t="s">
        <v>24</v>
      </c>
      <c r="J43" s="135" t="s">
        <v>25</v>
      </c>
      <c r="K43" s="135" t="s">
        <v>26</v>
      </c>
      <c r="L43" s="135" t="s">
        <v>28</v>
      </c>
      <c r="M43" s="135" t="s">
        <v>29</v>
      </c>
      <c r="N43" s="135" t="s">
        <v>48</v>
      </c>
      <c r="O43" s="135" t="s">
        <v>57</v>
      </c>
      <c r="P43" s="135" t="s">
        <v>92</v>
      </c>
      <c r="Q43" s="135" t="s">
        <v>97</v>
      </c>
      <c r="R43" s="46" t="s">
        <v>98</v>
      </c>
      <c r="S43" s="46" t="s">
        <v>101</v>
      </c>
      <c r="T43" s="46" t="s">
        <v>102</v>
      </c>
      <c r="U43" s="155" t="s">
        <v>103</v>
      </c>
      <c r="V43" s="63"/>
      <c r="W43" s="48" t="s">
        <v>70</v>
      </c>
      <c r="X43" s="166" t="s">
        <v>43</v>
      </c>
      <c r="Y43" s="48" t="s">
        <v>71</v>
      </c>
      <c r="Z43" s="166"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c r="W44" s="159">
        <v>0.10345181981851459</v>
      </c>
      <c r="X44" s="58">
        <v>895.3203352194007</v>
      </c>
      <c r="Y44" s="159">
        <v>3.7168763482228417E-2</v>
      </c>
      <c r="Z44" s="58">
        <v>887.33532161710809</v>
      </c>
      <c r="AA44" s="159">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c r="W45" s="160">
        <v>7.7307483608127781E-2</v>
      </c>
      <c r="X45" s="59">
        <v>1339.4410890072481</v>
      </c>
      <c r="Y45" s="160">
        <v>-0.24336079554558454</v>
      </c>
      <c r="Z45" s="59">
        <v>972.65019150297076</v>
      </c>
      <c r="AA45" s="160">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c r="W46" s="159">
        <v>9.2765308652942524E-2</v>
      </c>
      <c r="X46" s="58">
        <v>2544.4528525808123</v>
      </c>
      <c r="Y46" s="159">
        <v>0.19181521478149954</v>
      </c>
      <c r="Z46" s="58">
        <v>2290.6946206198304</v>
      </c>
      <c r="AA46" s="159">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c r="W47" s="160">
        <v>9.4426767945026358E-2</v>
      </c>
      <c r="X47" s="59">
        <v>3587.2560836492144</v>
      </c>
      <c r="Y47" s="160">
        <v>0.15629280967876702</v>
      </c>
      <c r="Z47" s="59">
        <v>3331.4678104104846</v>
      </c>
      <c r="AA47" s="160">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v>5310.2417010000008</v>
      </c>
      <c r="V48"/>
      <c r="W48" s="159">
        <v>9.4402795607173129E-2</v>
      </c>
      <c r="X48" s="58">
        <v>4674.9253654236209</v>
      </c>
      <c r="Y48" s="159">
        <v>0.13589871193993064</v>
      </c>
      <c r="Z48" s="58">
        <v>4412.3841595280201</v>
      </c>
      <c r="AA48" s="159">
        <v>0.20348580472830413</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v>6411.797884930681</v>
      </c>
      <c r="V49"/>
      <c r="W49" s="160">
        <v>9.2113393294976254E-2</v>
      </c>
      <c r="X49" s="59">
        <v>5710.1260346377539</v>
      </c>
      <c r="Y49" s="160">
        <v>0.12288202502651768</v>
      </c>
      <c r="Z49" s="59">
        <v>5435.2391805973703</v>
      </c>
      <c r="AA49" s="160">
        <v>0.17967170751554318</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c r="V50"/>
      <c r="W50" s="159" t="s">
        <v>104</v>
      </c>
      <c r="X50" s="58">
        <v>6716.9278129178811</v>
      </c>
      <c r="Y50" s="159" t="s">
        <v>104</v>
      </c>
      <c r="Z50" s="58">
        <v>6426.8812877892387</v>
      </c>
      <c r="AA50" s="159" t="s">
        <v>104</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c r="V51"/>
      <c r="W51" s="160" t="s">
        <v>104</v>
      </c>
      <c r="X51" s="59">
        <v>7621.7615790263571</v>
      </c>
      <c r="Y51" s="160" t="s">
        <v>104</v>
      </c>
      <c r="Z51" s="59">
        <v>7316.8913309885402</v>
      </c>
      <c r="AA51" s="160" t="s">
        <v>104</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c r="V52"/>
      <c r="W52" s="159" t="s">
        <v>104</v>
      </c>
      <c r="X52" s="58">
        <v>8389.1415738608684</v>
      </c>
      <c r="Y52" s="159" t="s">
        <v>104</v>
      </c>
      <c r="Z52" s="58">
        <v>8061.3720648688604</v>
      </c>
      <c r="AA52" s="159" t="s">
        <v>104</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c r="V53"/>
      <c r="W53" s="160" t="s">
        <v>104</v>
      </c>
      <c r="X53" s="59">
        <v>9193.2137889604492</v>
      </c>
      <c r="Y53" s="160" t="s">
        <v>104</v>
      </c>
      <c r="Z53" s="59">
        <v>8842.4018947884688</v>
      </c>
      <c r="AA53" s="160" t="s">
        <v>104</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c r="V54"/>
      <c r="W54" s="159" t="s">
        <v>104</v>
      </c>
      <c r="X54" s="58">
        <v>10002.933112714334</v>
      </c>
      <c r="Y54" s="159" t="s">
        <v>104</v>
      </c>
      <c r="Z54" s="58">
        <v>9639.0813610763344</v>
      </c>
      <c r="AA54" s="159" t="s">
        <v>104</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c r="V55"/>
      <c r="W55" s="160" t="s">
        <v>104</v>
      </c>
      <c r="X55" s="59">
        <v>10877.218241502515</v>
      </c>
      <c r="Y55" s="160" t="s">
        <v>104</v>
      </c>
      <c r="Z55" s="59">
        <v>10494.846892077121</v>
      </c>
      <c r="AA55" s="160" t="s">
        <v>104</v>
      </c>
    </row>
    <row r="61" spans="2:27">
      <c r="B61" s="64"/>
      <c r="C61" s="65"/>
      <c r="D61" s="65"/>
      <c r="E61" s="65"/>
      <c r="F61" s="65"/>
      <c r="G61" s="65"/>
      <c r="H61" s="65"/>
      <c r="I61" s="66"/>
    </row>
    <row r="62" spans="2:27">
      <c r="B62" s="180"/>
      <c r="C62" s="180"/>
      <c r="D62" s="180"/>
      <c r="E62" s="180"/>
      <c r="F62" s="180"/>
      <c r="G62" s="180"/>
      <c r="H62" s="180"/>
      <c r="I62" s="180"/>
    </row>
    <row r="63" spans="2:27">
      <c r="B63" s="180"/>
      <c r="C63" s="180"/>
      <c r="D63" s="180"/>
      <c r="E63" s="180"/>
      <c r="F63" s="180"/>
      <c r="G63" s="180"/>
      <c r="H63" s="180"/>
      <c r="I63" s="180"/>
    </row>
    <row r="64" spans="2:27">
      <c r="B64" s="180"/>
      <c r="C64" s="180"/>
      <c r="D64" s="180"/>
      <c r="E64" s="180"/>
      <c r="F64" s="180"/>
      <c r="G64" s="180"/>
      <c r="H64" s="180"/>
      <c r="I64" s="180"/>
    </row>
    <row r="65" spans="2:9">
      <c r="B65" s="67"/>
      <c r="C65" s="68"/>
      <c r="D65" s="68"/>
      <c r="E65" s="68"/>
      <c r="F65" s="68"/>
      <c r="G65" s="68"/>
      <c r="H65" s="68"/>
      <c r="I65" s="68"/>
    </row>
    <row r="66" spans="2:9">
      <c r="B66" s="181"/>
      <c r="C66" s="181"/>
      <c r="D66" s="181"/>
      <c r="E66" s="181"/>
      <c r="F66" s="181"/>
      <c r="G66" s="181"/>
      <c r="H66" s="181"/>
      <c r="I66" s="181"/>
    </row>
    <row r="67" spans="2:9">
      <c r="B67" s="181"/>
      <c r="C67" s="181"/>
      <c r="D67" s="181"/>
      <c r="E67" s="181"/>
      <c r="F67" s="181"/>
      <c r="G67" s="181"/>
      <c r="H67" s="181"/>
      <c r="I67" s="181"/>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zoomScale="50" zoomScaleNormal="50" workbookViewId="0">
      <selection activeCell="W26" sqref="W26"/>
    </sheetView>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46064</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2" t="s">
        <v>103</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8"/>
      <c r="W10" s="159">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8"/>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8"/>
      <c r="W12" s="159">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v>28.9</v>
      </c>
      <c r="V13" s="158"/>
      <c r="W13" s="160">
        <v>-2.3705537547694999E-2</v>
      </c>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v>28.30667209328627</v>
      </c>
      <c r="V14" s="158"/>
      <c r="W14" s="159">
        <v>-2.1628701506284265E-2</v>
      </c>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c r="V15" s="158"/>
      <c r="W15" s="160"/>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c r="V16" s="158"/>
      <c r="W16" s="159"/>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c r="V17" s="158"/>
      <c r="W17" s="160"/>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c r="V18" s="158"/>
      <c r="W18" s="159"/>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c r="V19" s="158"/>
      <c r="W19" s="160"/>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c r="V20" s="158"/>
      <c r="W20" s="159"/>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c r="V21" s="158"/>
      <c r="W21" s="160"/>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176"/>
      <c r="V22" s="161"/>
      <c r="W22" s="167">
        <v>-2.3822132707252818E-2</v>
      </c>
      <c r="X22" s="174"/>
      <c r="Y22" s="5"/>
      <c r="Z22" s="5"/>
      <c r="AA22" s="5"/>
    </row>
    <row r="23" spans="2:27">
      <c r="B23" s="43"/>
      <c r="C23" s="5"/>
      <c r="D23" s="5"/>
      <c r="E23" s="5"/>
      <c r="F23" s="5"/>
      <c r="G23" s="5"/>
      <c r="H23" s="5"/>
      <c r="I23" s="5"/>
      <c r="J23" s="5"/>
      <c r="K23" s="55"/>
      <c r="L23" s="56"/>
      <c r="M23" s="56"/>
      <c r="N23" s="56"/>
      <c r="O23" s="56"/>
      <c r="P23" s="56"/>
      <c r="Q23" s="56"/>
      <c r="R23" s="56"/>
      <c r="S23" s="56"/>
      <c r="T23" s="5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102</v>
      </c>
      <c r="U26" s="152" t="s">
        <v>103</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9">
        <v>-3.9321835052128717E-2</v>
      </c>
      <c r="X27" s="58">
        <v>592.79423601298743</v>
      </c>
      <c r="Y27" s="159">
        <v>-6.156307500295588E-2</v>
      </c>
      <c r="Z27" s="58">
        <v>573.15066882879739</v>
      </c>
      <c r="AA27" s="159">
        <v>-2.9400068333220064E-2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73">
        <v>-2.9947666458644995E-2</v>
      </c>
      <c r="X28" s="59">
        <v>684.19313577879291</v>
      </c>
      <c r="Y28" s="173">
        <v>-3.3167733775876229E-2</v>
      </c>
      <c r="Z28" s="59">
        <v>668.21484591092303</v>
      </c>
      <c r="AA28" s="173">
        <v>-1.0048932543199052E-2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9">
        <v>-4.5069229715111181E-3</v>
      </c>
      <c r="X29" s="58">
        <v>826.29361896078592</v>
      </c>
      <c r="Y29" s="159">
        <v>-2.117118970710119E-2</v>
      </c>
      <c r="Z29" s="58">
        <v>803.59603010083629</v>
      </c>
      <c r="AA29" s="159">
        <v>6.4758531702933109E-3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v>895.9</v>
      </c>
      <c r="V30" s="5"/>
      <c r="W30" s="160">
        <v>-2.3705537547694999E-2</v>
      </c>
      <c r="X30" s="59">
        <v>925.47545631872322</v>
      </c>
      <c r="Y30" s="160">
        <v>-3.195704015357248E-2</v>
      </c>
      <c r="Z30" s="59">
        <v>904.08890147218528</v>
      </c>
      <c r="AA30" s="160">
        <v>-9.0576285792810518E-3</v>
      </c>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v>849.20016279858805</v>
      </c>
      <c r="V31" s="42"/>
      <c r="W31" s="159">
        <v>-2.1628701506284376E-2</v>
      </c>
      <c r="X31" s="58">
        <v>873.85262925584391</v>
      </c>
      <c r="Y31" s="159">
        <v>-2.8211240238813939E-2</v>
      </c>
      <c r="Z31" s="58">
        <v>852.29465572320908</v>
      </c>
      <c r="AA31" s="159">
        <v>-3.630778280541036E-3</v>
      </c>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c r="V32" s="5"/>
      <c r="W32" s="160"/>
      <c r="X32" s="59">
        <v>818.34459825140698</v>
      </c>
      <c r="Y32" s="160"/>
      <c r="Z32" s="59">
        <v>798.7135871178358</v>
      </c>
      <c r="AA32" s="160"/>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c r="V33" s="5"/>
      <c r="W33" s="159"/>
      <c r="X33" s="58">
        <v>721.77861579357477</v>
      </c>
      <c r="Y33" s="159"/>
      <c r="Z33" s="58">
        <v>708.95196042616146</v>
      </c>
      <c r="AA33" s="159"/>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c r="V34" s="5"/>
      <c r="W34" s="160"/>
      <c r="X34" s="59">
        <v>586.11628057895928</v>
      </c>
      <c r="Y34" s="160"/>
      <c r="Z34" s="59">
        <v>575.75366834234899</v>
      </c>
      <c r="AA34" s="160"/>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c r="V35" s="42"/>
      <c r="W35" s="159"/>
      <c r="X35" s="58">
        <v>600.36579660868597</v>
      </c>
      <c r="Y35" s="159"/>
      <c r="Z35" s="58">
        <v>590.77941161223896</v>
      </c>
      <c r="AA35" s="159"/>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c r="V36" s="5"/>
      <c r="W36" s="160"/>
      <c r="X36" s="59">
        <v>595.09468983749025</v>
      </c>
      <c r="Y36" s="160"/>
      <c r="Z36" s="59">
        <v>587.67317576770517</v>
      </c>
      <c r="AA36" s="160"/>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c r="V37" s="5"/>
      <c r="W37" s="159"/>
      <c r="X37" s="58">
        <v>634.84955485630326</v>
      </c>
      <c r="Y37" s="159"/>
      <c r="Z37" s="58">
        <v>629.54974474687413</v>
      </c>
      <c r="AA37" s="159"/>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60"/>
      <c r="X38" s="59">
        <v>586.57761148645318</v>
      </c>
      <c r="Y38" s="160"/>
      <c r="Z38" s="59">
        <v>579.34506348819457</v>
      </c>
      <c r="AA38" s="160"/>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72"/>
      <c r="V39" s="5"/>
      <c r="W39" s="167">
        <v>-2.3822132707252842E-2</v>
      </c>
      <c r="X39" s="60">
        <v>8445.7362237400084</v>
      </c>
      <c r="Y39" s="167">
        <v>-3.5214055775663944E-2</v>
      </c>
      <c r="Z39" s="60">
        <v>8272.1117135373097</v>
      </c>
      <c r="AA39" s="167">
        <v>-9.1323109131895789E-3</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70"/>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71"/>
      <c r="V42" s="63"/>
      <c r="W42" s="63"/>
      <c r="X42" s="63"/>
      <c r="Y42" s="63"/>
      <c r="Z42" s="63"/>
      <c r="AA42" s="157"/>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102</v>
      </c>
      <c r="U43" s="152" t="s">
        <v>103</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1">
        <v>579.07009891307996</v>
      </c>
      <c r="U44" s="58">
        <v>556.29999999999995</v>
      </c>
      <c r="V44" s="5"/>
      <c r="W44" s="159">
        <v>-3.9321835052128717E-2</v>
      </c>
      <c r="X44" s="58">
        <v>592.79423601298743</v>
      </c>
      <c r="Y44" s="159">
        <v>-6.156307500295588E-2</v>
      </c>
      <c r="Z44" s="58">
        <v>573.15066882879739</v>
      </c>
      <c r="AA44" s="159">
        <v>-2.9400068333220064E-2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60">
        <v>-3.4252452238744513E-2</v>
      </c>
      <c r="X45" s="59">
        <v>1277.1116924884973</v>
      </c>
      <c r="Y45" s="160">
        <v>-4.6442055802438431E-2</v>
      </c>
      <c r="Z45" s="59">
        <v>1241.5727159009155</v>
      </c>
      <c r="AA45" s="160">
        <v>-1.9147260242156183E-2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9">
        <v>-2.2596970134709404E-2</v>
      </c>
      <c r="X46" s="58">
        <v>2103.4733737791553</v>
      </c>
      <c r="Y46" s="159">
        <v>-3.6545921967646611E-2</v>
      </c>
      <c r="Z46" s="58">
        <v>2045.282183218206</v>
      </c>
      <c r="AA46" s="159">
        <v>-9.1342815047702475E-3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5">
        <v>2922.5</v>
      </c>
      <c r="V47" s="5"/>
      <c r="W47" s="160">
        <v>-2.2937071859476243E-2</v>
      </c>
      <c r="X47" s="59">
        <v>3029.0126609204503</v>
      </c>
      <c r="Y47" s="160">
        <v>-3.5164151769535135E-2</v>
      </c>
      <c r="Z47" s="59">
        <v>2949.4774693946765</v>
      </c>
      <c r="AA47" s="160">
        <v>-9.1465249945485994E-3</v>
      </c>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1"/>
      <c r="V48" s="5"/>
      <c r="W48" s="159"/>
      <c r="X48" s="58">
        <v>3902.9207457378957</v>
      </c>
      <c r="Y48" s="159"/>
      <c r="Z48" s="58">
        <v>3801.8645510538877</v>
      </c>
      <c r="AA48" s="159"/>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5"/>
      <c r="V49" s="5"/>
      <c r="W49" s="160"/>
      <c r="X49" s="59">
        <v>4721.3119896697153</v>
      </c>
      <c r="Y49" s="160"/>
      <c r="Z49" s="59">
        <v>4600.6558809724129</v>
      </c>
      <c r="AA49" s="160"/>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1"/>
      <c r="V50" s="5"/>
      <c r="W50" s="159"/>
      <c r="X50" s="58">
        <v>5443.0906054632906</v>
      </c>
      <c r="Y50" s="159"/>
      <c r="Z50" s="58">
        <v>5309.6078413985742</v>
      </c>
      <c r="AA50" s="159"/>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5"/>
      <c r="V51" s="5"/>
      <c r="W51" s="160"/>
      <c r="X51" s="59">
        <v>6029.2068860422496</v>
      </c>
      <c r="Y51" s="160"/>
      <c r="Z51" s="59">
        <v>5885.3615097409229</v>
      </c>
      <c r="AA51" s="160"/>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1"/>
      <c r="V52" s="5"/>
      <c r="W52" s="159"/>
      <c r="X52" s="58">
        <v>6629.5726826509363</v>
      </c>
      <c r="Y52" s="159"/>
      <c r="Z52" s="58">
        <v>6476.1409213531615</v>
      </c>
      <c r="AA52" s="159"/>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5"/>
      <c r="V53" s="5"/>
      <c r="W53" s="160"/>
      <c r="X53" s="59">
        <v>7224.6673724884258</v>
      </c>
      <c r="Y53" s="160"/>
      <c r="Z53" s="59">
        <v>7063.8140971208668</v>
      </c>
      <c r="AA53" s="160"/>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1"/>
      <c r="V54" s="5"/>
      <c r="W54" s="159"/>
      <c r="X54" s="58">
        <v>7859.5169273447291</v>
      </c>
      <c r="Y54" s="159"/>
      <c r="Z54" s="58">
        <v>7693.363841867741</v>
      </c>
      <c r="AA54" s="159"/>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5"/>
      <c r="V55" s="5"/>
      <c r="W55" s="160"/>
      <c r="X55" s="59">
        <v>8446.0945388311811</v>
      </c>
      <c r="Y55" s="160"/>
      <c r="Z55" s="59">
        <v>8272.7089053559357</v>
      </c>
      <c r="AA55" s="160"/>
    </row>
    <row r="56" spans="2:27">
      <c r="V56" s="73"/>
      <c r="Y56" s="141"/>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zoomScale="50" zoomScaleNormal="50" workbookViewId="0">
      <selection activeCell="U10" sqref="U10:AA55"/>
    </sheetView>
  </sheetViews>
  <sheetFormatPr defaultColWidth="9" defaultRowHeight="15.5"/>
  <cols>
    <col min="1" max="1" width="14" style="44" customWidth="1"/>
    <col min="2" max="2" width="12" style="44" customWidth="1"/>
    <col min="3" max="3" width="9" style="44" customWidth="1"/>
    <col min="4" max="4" width="11.25" style="44" customWidth="1"/>
    <col min="5" max="8" width="9" style="44" customWidth="1"/>
    <col min="9" max="9" width="9.25" style="44" customWidth="1"/>
    <col min="10" max="21" width="9" style="44" customWidth="1"/>
    <col min="22" max="22" width="15.75" style="44" bestFit="1"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46064</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417.35536256</v>
      </c>
      <c r="R10" s="50">
        <v>411.33384684000004</v>
      </c>
      <c r="S10" s="50">
        <v>412.90065164000009</v>
      </c>
      <c r="T10" s="50">
        <v>418.17502159999992</v>
      </c>
      <c r="U10" s="50">
        <v>420.71687104</v>
      </c>
      <c r="V10" s="158"/>
      <c r="W10" s="177">
        <v>6.0784344083359724E-3</v>
      </c>
      <c r="X10" s="5"/>
      <c r="Y10" s="5"/>
      <c r="Z10" s="5"/>
      <c r="AA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420.84059473548388</v>
      </c>
      <c r="R11" s="52">
        <v>414.27680624516125</v>
      </c>
      <c r="S11" s="52">
        <v>419.05177116129033</v>
      </c>
      <c r="T11" s="52">
        <v>422.62627602580659</v>
      </c>
      <c r="U11" s="52">
        <v>421.34622449032247</v>
      </c>
      <c r="V11" s="158"/>
      <c r="W11" s="173">
        <v>-3.028802533342618E-3</v>
      </c>
      <c r="X11" s="5"/>
      <c r="Y11" s="5"/>
      <c r="Z11" s="5"/>
      <c r="AA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406.0419960000001</v>
      </c>
      <c r="R12" s="50">
        <v>404.46288984000006</v>
      </c>
      <c r="S12" s="50">
        <v>404.94003346666665</v>
      </c>
      <c r="T12" s="50">
        <v>409.81430516</v>
      </c>
      <c r="U12" s="50">
        <v>408.86839531999999</v>
      </c>
      <c r="V12" s="158"/>
      <c r="W12" s="177">
        <v>-2.3081425613747431E-3</v>
      </c>
      <c r="X12" s="5"/>
      <c r="Y12" s="5"/>
      <c r="Z12" s="5"/>
      <c r="AA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391.85240856774203</v>
      </c>
      <c r="R13" s="52">
        <v>392.71924718709687</v>
      </c>
      <c r="S13" s="52">
        <v>393.6443268774193</v>
      </c>
      <c r="T13" s="52">
        <v>393.0375370451614</v>
      </c>
      <c r="U13" s="52">
        <v>393.44605079999997</v>
      </c>
      <c r="V13" s="158"/>
      <c r="W13" s="173">
        <v>1.0393759280850224E-3</v>
      </c>
      <c r="X13" s="5"/>
      <c r="Y13" s="5"/>
      <c r="Z13" s="5"/>
      <c r="AA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381.04183138064519</v>
      </c>
      <c r="R14" s="50">
        <v>379.91277956129039</v>
      </c>
      <c r="S14" s="50">
        <v>380.2125480129032</v>
      </c>
      <c r="T14" s="50">
        <v>377.82321917419358</v>
      </c>
      <c r="U14" s="50">
        <v>388.42296065806471</v>
      </c>
      <c r="V14" s="158"/>
      <c r="W14" s="177">
        <v>2.8054764625209994E-2</v>
      </c>
      <c r="X14" s="5"/>
      <c r="Y14" s="5"/>
      <c r="Z14" s="5"/>
      <c r="AA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369.43476723999999</v>
      </c>
      <c r="R15" s="52">
        <v>372.88465128000001</v>
      </c>
      <c r="S15" s="52">
        <v>369.27739018666671</v>
      </c>
      <c r="T15" s="52">
        <v>369.45936996000012</v>
      </c>
      <c r="U15" s="52">
        <v>385.17791828000003</v>
      </c>
      <c r="V15" s="158"/>
      <c r="W15" s="173">
        <v>4.2544727778054986E-2</v>
      </c>
      <c r="X15" s="5"/>
      <c r="Y15" s="5"/>
      <c r="Z15" s="5"/>
      <c r="AA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360.51871436129034</v>
      </c>
      <c r="R16" s="50">
        <v>366.73194541935487</v>
      </c>
      <c r="S16" s="50">
        <v>360.14397750967743</v>
      </c>
      <c r="T16" s="50">
        <v>362.92249199999998</v>
      </c>
      <c r="U16" s="50">
        <v>381.49013136774181</v>
      </c>
      <c r="V16" s="158"/>
      <c r="W16" s="177">
        <v>5.1161445699931529E-2</v>
      </c>
      <c r="X16" s="5"/>
      <c r="Y16" s="5"/>
      <c r="Z16" s="5"/>
      <c r="AA16" s="5"/>
    </row>
    <row r="17" spans="2:27">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355.35424211999998</v>
      </c>
      <c r="R17" s="52">
        <v>362.53856008000002</v>
      </c>
      <c r="S17" s="52">
        <v>352.79491179999997</v>
      </c>
      <c r="T17" s="52">
        <v>359.38293752000004</v>
      </c>
      <c r="U17" s="52">
        <v>364.98041136774185</v>
      </c>
      <c r="V17" s="158"/>
      <c r="W17" s="173">
        <v>1.5575235391998277E-2</v>
      </c>
      <c r="X17" s="5"/>
      <c r="Y17" s="5"/>
      <c r="Z17" s="5"/>
      <c r="AA17" s="5"/>
    </row>
    <row r="18" spans="2:27">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356.15569974193551</v>
      </c>
      <c r="R18" s="50">
        <v>359.80757461935485</v>
      </c>
      <c r="S18" s="50">
        <v>358.81824452903226</v>
      </c>
      <c r="T18" s="50">
        <v>356.32236332903227</v>
      </c>
      <c r="U18" s="50"/>
      <c r="V18" s="158"/>
      <c r="W18" s="177"/>
      <c r="X18" s="5"/>
      <c r="Y18" s="5"/>
      <c r="Z18" s="5"/>
      <c r="AA18" s="5"/>
    </row>
    <row r="19" spans="2:27">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365.69437060645163</v>
      </c>
      <c r="R19" s="52">
        <v>369.42331172903226</v>
      </c>
      <c r="S19" s="52">
        <v>368.68679651612905</v>
      </c>
      <c r="T19" s="52">
        <v>364.902718567742</v>
      </c>
      <c r="U19" s="50"/>
      <c r="V19" s="158"/>
      <c r="W19" s="173"/>
      <c r="X19" s="5"/>
      <c r="Y19" s="5"/>
      <c r="Z19" s="5"/>
      <c r="AA19" s="5"/>
    </row>
    <row r="20" spans="2:27">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381.44598162857147</v>
      </c>
      <c r="Q20" s="50">
        <v>382.7573944714286</v>
      </c>
      <c r="R20" s="50">
        <v>387.14079450000008</v>
      </c>
      <c r="S20" s="127">
        <v>388.43319078620698</v>
      </c>
      <c r="T20" s="127">
        <v>379.09785548571426</v>
      </c>
      <c r="U20" s="52"/>
      <c r="V20" s="158"/>
      <c r="W20" s="177"/>
      <c r="X20" s="5"/>
      <c r="Y20" s="5"/>
      <c r="Z20" s="5"/>
      <c r="AA20" s="5"/>
    </row>
    <row r="21" spans="2:27">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403.43051543225806</v>
      </c>
      <c r="Q21" s="52">
        <v>398.64896218064519</v>
      </c>
      <c r="R21" s="52">
        <v>402.18962357419349</v>
      </c>
      <c r="S21" s="52">
        <v>406.50188725161286</v>
      </c>
      <c r="T21" s="52">
        <v>402.76480091612905</v>
      </c>
      <c r="U21" s="52"/>
      <c r="V21" s="158"/>
      <c r="W21" s="173"/>
      <c r="X21" s="5"/>
      <c r="Y21" s="5"/>
      <c r="Z21" s="5"/>
      <c r="AA21" s="5"/>
    </row>
    <row r="22" spans="2:27">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382.71047566027397</v>
      </c>
      <c r="Q22" s="54">
        <v>383.78117290849326</v>
      </c>
      <c r="R22" s="54">
        <v>385.24230308383574</v>
      </c>
      <c r="S22" s="54">
        <v>385.64602261150679</v>
      </c>
      <c r="T22" s="54">
        <v>384.69407473198163</v>
      </c>
      <c r="U22" s="54"/>
      <c r="V22" s="161"/>
      <c r="W22" s="167">
        <v>1.7389629842112304E-2</v>
      </c>
      <c r="X22" s="5"/>
      <c r="Y22" s="5"/>
      <c r="Z22" s="5"/>
      <c r="AA22" s="5"/>
    </row>
    <row r="23" spans="2:27">
      <c r="B23" s="43"/>
      <c r="C23" s="5"/>
      <c r="D23" s="5"/>
      <c r="E23" s="5"/>
      <c r="F23" s="5"/>
      <c r="G23" s="5"/>
      <c r="H23" s="5"/>
      <c r="I23" s="5"/>
      <c r="J23" s="5"/>
      <c r="K23" s="55"/>
      <c r="L23" s="56"/>
      <c r="M23" s="56"/>
      <c r="N23" s="56"/>
      <c r="O23" s="56"/>
      <c r="P23" s="143"/>
      <c r="Q23" s="76"/>
      <c r="R23" s="76"/>
      <c r="S23" s="76"/>
      <c r="T23" s="76"/>
      <c r="U23" s="76"/>
      <c r="V23" s="5"/>
      <c r="W23" s="5"/>
      <c r="X23" s="5"/>
      <c r="Y23" s="5"/>
      <c r="Z23" s="5"/>
      <c r="AA23" s="5"/>
    </row>
    <row r="24" spans="2:27">
      <c r="B24" s="5"/>
      <c r="C24" s="5"/>
      <c r="D24" s="5"/>
      <c r="E24" s="5"/>
      <c r="F24" s="5"/>
      <c r="G24" s="5"/>
      <c r="H24" s="5"/>
      <c r="I24" s="5"/>
      <c r="J24" s="57"/>
      <c r="K24" s="57"/>
      <c r="L24" s="42"/>
      <c r="M24" s="42"/>
      <c r="N24" s="42"/>
      <c r="O24" s="42"/>
      <c r="P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12520.660876800001</v>
      </c>
      <c r="R27" s="58">
        <v>12340.015405200002</v>
      </c>
      <c r="S27" s="58">
        <v>12387.019549200002</v>
      </c>
      <c r="T27" s="58">
        <v>12545.250647999997</v>
      </c>
      <c r="U27" s="58">
        <v>12621.5061312</v>
      </c>
      <c r="V27" s="5"/>
      <c r="W27" s="159">
        <v>6.0784344083359733E-3</v>
      </c>
      <c r="X27" s="58">
        <v>12422.6222748</v>
      </c>
      <c r="Y27" s="159">
        <v>1.6009812743276175E-2</v>
      </c>
      <c r="Z27" s="58">
        <v>12424.095200800002</v>
      </c>
      <c r="AA27" s="159">
        <v>1.5889360730855229E-2</v>
      </c>
    </row>
    <row r="28" spans="2:27">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13046.0584368</v>
      </c>
      <c r="R28" s="59">
        <v>12842.580993599999</v>
      </c>
      <c r="S28" s="59">
        <v>12990.604906</v>
      </c>
      <c r="T28" s="59">
        <v>13101.414556800004</v>
      </c>
      <c r="U28" s="59">
        <v>13061.732959199997</v>
      </c>
      <c r="V28" s="5"/>
      <c r="W28" s="160">
        <v>-3.0288025333425703E-3</v>
      </c>
      <c r="X28" s="59">
        <v>12938.75490944</v>
      </c>
      <c r="Y28" s="160">
        <v>9.5046278116199812E-3</v>
      </c>
      <c r="Z28" s="59">
        <v>12978.200152133335</v>
      </c>
      <c r="AA28" s="160">
        <v>6.4363938055718162E-3</v>
      </c>
    </row>
    <row r="29" spans="2:27">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12181.259880000003</v>
      </c>
      <c r="R29" s="58">
        <v>12133.886695200003</v>
      </c>
      <c r="S29" s="58">
        <v>12148.201003999999</v>
      </c>
      <c r="T29" s="58">
        <v>12294.4291548</v>
      </c>
      <c r="U29" s="58">
        <v>12266.0518596</v>
      </c>
      <c r="V29" s="5"/>
      <c r="W29" s="159">
        <v>-2.3081425613747063E-3</v>
      </c>
      <c r="X29" s="58">
        <v>12168.024793600003</v>
      </c>
      <c r="Y29" s="159">
        <v>8.0561198438349191E-3</v>
      </c>
      <c r="Z29" s="58">
        <v>12192.172284666667</v>
      </c>
      <c r="AA29" s="159">
        <v>6.0595907938609805E-3</v>
      </c>
    </row>
    <row r="30" spans="2:27">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12147.424665600003</v>
      </c>
      <c r="R30" s="59">
        <v>12174.296662800003</v>
      </c>
      <c r="S30" s="59">
        <v>12202.974133199998</v>
      </c>
      <c r="T30" s="59">
        <v>12184.163648400003</v>
      </c>
      <c r="U30" s="59">
        <v>12196.8275748</v>
      </c>
      <c r="V30" s="5"/>
      <c r="W30" s="160">
        <v>1.0393759280851297E-3</v>
      </c>
      <c r="X30" s="59">
        <v>12168.976471440003</v>
      </c>
      <c r="Y30" s="160">
        <v>2.288697280774743E-3</v>
      </c>
      <c r="Z30" s="59">
        <v>12187.1448148</v>
      </c>
      <c r="AA30" s="160">
        <v>7.9450602640251944E-4</v>
      </c>
    </row>
    <row r="31" spans="2:27"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11812.2967728</v>
      </c>
      <c r="R31" s="58">
        <v>11777.296166400001</v>
      </c>
      <c r="S31" s="58">
        <v>11786.588988399999</v>
      </c>
      <c r="T31" s="58">
        <v>11712.519794400001</v>
      </c>
      <c r="U31" s="58">
        <v>12041.111780400006</v>
      </c>
      <c r="V31" s="5"/>
      <c r="W31" s="159">
        <v>2.8054764625209987E-2</v>
      </c>
      <c r="X31" s="58">
        <v>11744.272605920003</v>
      </c>
      <c r="Y31" s="159">
        <v>2.5275228568040431E-2</v>
      </c>
      <c r="Z31" s="58">
        <v>11758.801649733336</v>
      </c>
      <c r="AA31" s="159">
        <v>2.4008409961832511E-2</v>
      </c>
    </row>
    <row r="32" spans="2:27">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11083.0430172</v>
      </c>
      <c r="R32" s="59">
        <v>11186.5395384</v>
      </c>
      <c r="S32" s="59">
        <v>11078.321705600001</v>
      </c>
      <c r="T32" s="59">
        <v>11083.781098800004</v>
      </c>
      <c r="U32" s="59">
        <v>11555.337548400001</v>
      </c>
      <c r="V32" s="5"/>
      <c r="W32" s="160">
        <v>4.2544727778054958E-2</v>
      </c>
      <c r="X32" s="59">
        <v>11108.432729440003</v>
      </c>
      <c r="Y32" s="160">
        <v>4.0231131595692471E-2</v>
      </c>
      <c r="Z32" s="59">
        <v>11116.214114266668</v>
      </c>
      <c r="AA32" s="160">
        <v>3.9502966533341288E-2</v>
      </c>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11176.0801452</v>
      </c>
      <c r="R33" s="58">
        <v>11368.690308000001</v>
      </c>
      <c r="S33" s="58">
        <v>11164.463302800001</v>
      </c>
      <c r="T33" s="58">
        <v>11250.597252</v>
      </c>
      <c r="U33" s="151">
        <v>11826.194072399996</v>
      </c>
      <c r="V33" s="5"/>
      <c r="W33" s="159">
        <v>5.1161445699931495E-2</v>
      </c>
      <c r="X33" s="58">
        <v>11235.167108160002</v>
      </c>
      <c r="Y33" s="159">
        <v>5.2605088874088546E-2</v>
      </c>
      <c r="Z33" s="58">
        <v>11261.2502876</v>
      </c>
      <c r="AA33" s="159">
        <v>5.0167056976086144E-2</v>
      </c>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10660.627263599999</v>
      </c>
      <c r="R34" s="59">
        <v>10876.156802400001</v>
      </c>
      <c r="S34" s="59">
        <v>10583.847354</v>
      </c>
      <c r="T34" s="59">
        <v>10781.488125600001</v>
      </c>
      <c r="U34" s="175">
        <v>11314.392752399997</v>
      </c>
      <c r="V34" s="5"/>
      <c r="W34" s="160">
        <v>4.9427743238398256E-2</v>
      </c>
      <c r="X34" s="59">
        <v>10725.702752879999</v>
      </c>
      <c r="Y34" s="160">
        <v>5.4885914059284113E-2</v>
      </c>
      <c r="Z34" s="59">
        <v>10747.164094</v>
      </c>
      <c r="AA34" s="160">
        <v>5.2779380070755E-2</v>
      </c>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11040.826692000001</v>
      </c>
      <c r="R35" s="58">
        <v>11154.0348132</v>
      </c>
      <c r="S35" s="58">
        <v>11123.365580399999</v>
      </c>
      <c r="T35" s="58">
        <v>11045.9932632</v>
      </c>
      <c r="U35" s="151"/>
      <c r="V35" s="5"/>
      <c r="W35" s="159"/>
      <c r="X35" s="58">
        <v>11108.617544639999</v>
      </c>
      <c r="Y35" s="159"/>
      <c r="Z35" s="58">
        <v>11107.797885599999</v>
      </c>
      <c r="AA35" s="159"/>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11336.5254888</v>
      </c>
      <c r="R36" s="59">
        <v>11452.122663600001</v>
      </c>
      <c r="S36" s="59">
        <v>11429.290692</v>
      </c>
      <c r="T36" s="59">
        <v>11311.984275600002</v>
      </c>
      <c r="U36" s="175"/>
      <c r="V36" s="5"/>
      <c r="W36" s="160"/>
      <c r="X36" s="59">
        <v>11383.271304240001</v>
      </c>
      <c r="Y36" s="160"/>
      <c r="Z36" s="59">
        <v>11397.7992104</v>
      </c>
      <c r="AA36" s="160"/>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10680.487485600001</v>
      </c>
      <c r="Q37" s="58">
        <v>10717.207045200001</v>
      </c>
      <c r="R37" s="58">
        <v>10839.942246000002</v>
      </c>
      <c r="S37" s="58">
        <v>11264.562532800002</v>
      </c>
      <c r="T37" s="58">
        <v>10614.739953599999</v>
      </c>
      <c r="U37" s="151"/>
      <c r="V37" s="5"/>
      <c r="W37" s="159"/>
      <c r="X37" s="58">
        <v>10823.387852640002</v>
      </c>
      <c r="Y37" s="159"/>
      <c r="Z37" s="58">
        <v>10906.4149108</v>
      </c>
      <c r="AA37" s="159"/>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12506.345978400001</v>
      </c>
      <c r="Q38" s="129">
        <v>12358.117827600001</v>
      </c>
      <c r="R38" s="129">
        <v>12467.878330799998</v>
      </c>
      <c r="S38" s="59">
        <v>12601.558504799999</v>
      </c>
      <c r="T38" s="59">
        <v>12485.7088284</v>
      </c>
      <c r="U38" s="175"/>
      <c r="V38" s="5"/>
      <c r="W38" s="160"/>
      <c r="X38" s="59">
        <v>12483.921893999999</v>
      </c>
      <c r="Y38" s="160"/>
      <c r="Z38" s="59">
        <v>12518.381887999998</v>
      </c>
      <c r="AA38" s="160"/>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139689.32361600001</v>
      </c>
      <c r="Q39" s="60">
        <v>140080.12811160003</v>
      </c>
      <c r="R39" s="60">
        <v>140613.44062560005</v>
      </c>
      <c r="S39" s="60">
        <v>140760.79825319999</v>
      </c>
      <c r="T39" s="60">
        <v>140412.07059960003</v>
      </c>
      <c r="U39" s="172"/>
      <c r="V39" s="5"/>
      <c r="W39" s="167">
        <v>2.1621193322912319E-2</v>
      </c>
      <c r="X39" s="60">
        <v>140311.15224120003</v>
      </c>
      <c r="Y39" s="167">
        <v>2.6107077597076422E-2</v>
      </c>
      <c r="Z39" s="60">
        <v>140595.43649280001</v>
      </c>
      <c r="AA39" s="167">
        <v>2.4454708112338186E-2</v>
      </c>
    </row>
    <row r="40" spans="2:33">
      <c r="B40" s="76"/>
      <c r="C40" s="5"/>
      <c r="D40" s="5"/>
      <c r="E40" s="5"/>
      <c r="F40" s="5"/>
      <c r="G40" s="5"/>
      <c r="H40" s="5"/>
      <c r="I40" s="5"/>
      <c r="J40" s="5"/>
      <c r="K40" s="5"/>
      <c r="L40" s="5"/>
      <c r="M40" s="5"/>
      <c r="N40" s="5"/>
      <c r="P40" s="76"/>
      <c r="Q40" s="76"/>
      <c r="R40" s="76"/>
      <c r="S40" s="76"/>
      <c r="T40" s="76"/>
      <c r="U40" s="76"/>
      <c r="V40" s="5"/>
      <c r="W40" s="5"/>
      <c r="X40" s="5"/>
      <c r="Y40" s="36"/>
      <c r="Z40" s="36"/>
      <c r="AA40" s="36"/>
    </row>
    <row r="41" spans="2:33">
      <c r="B41" s="76"/>
      <c r="C41" s="5"/>
      <c r="D41" s="5"/>
      <c r="E41" s="5"/>
      <c r="F41" s="5"/>
      <c r="G41" s="5"/>
      <c r="H41" s="5"/>
      <c r="I41" s="5"/>
      <c r="J41" s="61"/>
      <c r="K41" s="61"/>
      <c r="L41" s="61"/>
      <c r="M41" s="61"/>
      <c r="N41" s="5"/>
      <c r="O41" s="5"/>
      <c r="P41" s="5"/>
      <c r="Q41" s="5"/>
      <c r="R41" s="5"/>
      <c r="S41" s="5"/>
      <c r="T41" s="5"/>
      <c r="U41" s="5"/>
      <c r="V41" s="5"/>
      <c r="W41" s="5"/>
      <c r="X41" s="36"/>
      <c r="Y41" s="36"/>
      <c r="Z41" s="36"/>
      <c r="AA41" s="36"/>
    </row>
    <row r="42" spans="2:33">
      <c r="B42" s="38" t="s">
        <v>68</v>
      </c>
      <c r="E42" s="125" t="s">
        <v>96</v>
      </c>
      <c r="K42" s="45"/>
      <c r="L42" s="62"/>
      <c r="M42" s="62"/>
      <c r="N42" s="62"/>
      <c r="O42" s="62"/>
      <c r="P42" s="62"/>
      <c r="Q42" s="62"/>
      <c r="R42" s="62"/>
      <c r="S42" s="62"/>
      <c r="T42" s="62"/>
      <c r="U42" s="171"/>
      <c r="V42" s="63"/>
      <c r="W42" s="63"/>
      <c r="X42" s="63"/>
      <c r="Y42" s="63"/>
      <c r="Z42" s="63"/>
      <c r="AA42" s="157"/>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2" t="s">
        <v>103</v>
      </c>
      <c r="V43" s="63"/>
      <c r="W43" s="48" t="s">
        <v>70</v>
      </c>
      <c r="X43" s="48" t="s">
        <v>43</v>
      </c>
      <c r="Y43" s="48" t="s">
        <v>71</v>
      </c>
      <c r="Z43" s="48" t="s">
        <v>44</v>
      </c>
      <c r="AA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12520.660876800001</v>
      </c>
      <c r="R44" s="58">
        <v>12340.015405200002</v>
      </c>
      <c r="S44" s="58">
        <v>12387.019549200002</v>
      </c>
      <c r="T44" s="58">
        <v>12545.250647999997</v>
      </c>
      <c r="U44" s="58">
        <v>12621.5061312</v>
      </c>
      <c r="V44" s="5"/>
      <c r="W44" s="159">
        <v>6.0784344083359733E-3</v>
      </c>
      <c r="X44" s="58">
        <v>12422.6222748</v>
      </c>
      <c r="Y44" s="159">
        <v>1.6009812743276175E-2</v>
      </c>
      <c r="Z44" s="58">
        <v>12424.095200800002</v>
      </c>
      <c r="AA44" s="159">
        <v>1.5889360730855229E-2</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25566.719313599999</v>
      </c>
      <c r="R45" s="59">
        <v>25182.5963988</v>
      </c>
      <c r="S45" s="59">
        <v>25377.624455200003</v>
      </c>
      <c r="T45" s="59">
        <v>25646.665204800003</v>
      </c>
      <c r="U45" s="59">
        <v>25683.239090399999</v>
      </c>
      <c r="V45" s="5"/>
      <c r="W45" s="160">
        <v>1.4260678847692889E-3</v>
      </c>
      <c r="X45" s="59">
        <v>25361.377184240002</v>
      </c>
      <c r="Y45" s="160">
        <v>1.2691026351676404E-2</v>
      </c>
      <c r="Z45" s="59">
        <v>25402.295352933335</v>
      </c>
      <c r="AA45" s="160">
        <v>1.1059777613136923E-2</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37747.979193600004</v>
      </c>
      <c r="R46" s="58">
        <v>37316.483094000003</v>
      </c>
      <c r="S46" s="58">
        <v>37525.825459200001</v>
      </c>
      <c r="T46" s="58">
        <v>37941.0943596</v>
      </c>
      <c r="U46" s="58">
        <v>37949.290949999995</v>
      </c>
      <c r="V46" s="5"/>
      <c r="W46" s="159">
        <v>2.1603463311598963E-4</v>
      </c>
      <c r="X46" s="58">
        <v>37529.401977839996</v>
      </c>
      <c r="Y46" s="159">
        <v>1.118826706612408E-2</v>
      </c>
      <c r="Z46" s="58">
        <v>37594.467637600006</v>
      </c>
      <c r="AA46" s="159">
        <v>9.4381789315487463E-3</v>
      </c>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49895.403859200007</v>
      </c>
      <c r="R47" s="59">
        <v>49490.77975680001</v>
      </c>
      <c r="S47" s="59">
        <v>49728.799592399999</v>
      </c>
      <c r="T47" s="59">
        <v>50125.258008000004</v>
      </c>
      <c r="U47" s="59">
        <v>50146.118524799997</v>
      </c>
      <c r="V47" s="5"/>
      <c r="W47" s="160">
        <v>4.1616776908485619E-4</v>
      </c>
      <c r="X47" s="59">
        <v>49698.378449280004</v>
      </c>
      <c r="Y47" s="160">
        <v>9.0091485776933045E-3</v>
      </c>
      <c r="Z47" s="59">
        <v>49781.612452400004</v>
      </c>
      <c r="AA47" s="160">
        <v>7.3221025684639951E-3</v>
      </c>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61707.700632000007</v>
      </c>
      <c r="R48" s="58">
        <v>61268.075923200013</v>
      </c>
      <c r="S48" s="58">
        <v>61515.388580799998</v>
      </c>
      <c r="T48" s="58">
        <v>61837.777802400007</v>
      </c>
      <c r="U48" s="58">
        <v>62187.230305200006</v>
      </c>
      <c r="V48" s="5"/>
      <c r="W48" s="159">
        <v>5.6511167641997021E-3</v>
      </c>
      <c r="X48" s="58">
        <v>61442.651055200011</v>
      </c>
      <c r="Y48" s="159">
        <v>1.2118280009289828E-2</v>
      </c>
      <c r="Z48" s="58">
        <v>61540.414102133334</v>
      </c>
      <c r="AA48" s="159">
        <v>1.0510429812727651E-2</v>
      </c>
    </row>
    <row r="49" spans="2:27">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72790.743649200012</v>
      </c>
      <c r="R49" s="59">
        <v>72454.615461600013</v>
      </c>
      <c r="S49" s="59">
        <v>72593.710286400004</v>
      </c>
      <c r="T49" s="59">
        <v>72921.558901200013</v>
      </c>
      <c r="U49" s="59">
        <v>73742.567853600005</v>
      </c>
      <c r="V49" s="5"/>
      <c r="W49" s="160">
        <v>1.1258795955149028E-2</v>
      </c>
      <c r="X49" s="59">
        <v>72551.08378464001</v>
      </c>
      <c r="Y49" s="160">
        <v>1.6422691527211208E-2</v>
      </c>
      <c r="Z49" s="59">
        <v>72656.6282164</v>
      </c>
      <c r="AA49" s="160">
        <v>1.4946188171100605E-2</v>
      </c>
    </row>
    <row r="50" spans="2:27">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83966.823794400014</v>
      </c>
      <c r="R50" s="58">
        <v>83823.305769600018</v>
      </c>
      <c r="S50" s="58">
        <v>83758.1735892</v>
      </c>
      <c r="T50" s="58">
        <v>84172.15615320002</v>
      </c>
      <c r="U50" s="58">
        <v>85568.761926000006</v>
      </c>
      <c r="V50" s="5"/>
      <c r="W50" s="159">
        <v>1.6592253740750722E-2</v>
      </c>
      <c r="X50" s="58">
        <v>83786.250892800017</v>
      </c>
      <c r="Y50" s="159">
        <v>2.1274505234523788E-2</v>
      </c>
      <c r="Z50" s="58">
        <v>83917.878504000008</v>
      </c>
      <c r="AA50" s="159">
        <v>1.9672606736850673E-2</v>
      </c>
    </row>
    <row r="51" spans="2:27">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94627.451058000006</v>
      </c>
      <c r="R51" s="59">
        <v>94699.462572000019</v>
      </c>
      <c r="S51" s="59">
        <v>94342.020943199997</v>
      </c>
      <c r="T51" s="59">
        <v>94953.644278800028</v>
      </c>
      <c r="U51" s="175">
        <v>96883.154678400009</v>
      </c>
      <c r="V51" s="5"/>
      <c r="W51" s="160">
        <v>2.032055129905927E-2</v>
      </c>
      <c r="X51" s="59">
        <v>94511.953645680012</v>
      </c>
      <c r="Y51" s="160">
        <v>2.5088900834803418E-2</v>
      </c>
      <c r="Z51" s="59">
        <v>94665.042598000029</v>
      </c>
      <c r="AA51" s="160">
        <v>2.3431163389629583E-2</v>
      </c>
    </row>
    <row r="52" spans="2:27">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105668.27775000001</v>
      </c>
      <c r="R52" s="58">
        <v>105853.49738520003</v>
      </c>
      <c r="S52" s="58">
        <v>105465.3865236</v>
      </c>
      <c r="T52" s="58">
        <v>105999.63754200003</v>
      </c>
      <c r="U52" s="151"/>
      <c r="V52" s="5"/>
      <c r="W52" s="159"/>
      <c r="X52" s="58">
        <v>105620.57119032</v>
      </c>
      <c r="Y52" s="159"/>
      <c r="Z52" s="58">
        <v>105772.84048360003</v>
      </c>
      <c r="AA52" s="159"/>
    </row>
    <row r="53" spans="2:27">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117004.80323880001</v>
      </c>
      <c r="R53" s="59">
        <v>117305.62004880003</v>
      </c>
      <c r="S53" s="59">
        <v>116894.67721559999</v>
      </c>
      <c r="T53" s="59">
        <v>117311.62181760003</v>
      </c>
      <c r="U53" s="175"/>
      <c r="V53" s="5"/>
      <c r="W53" s="160"/>
      <c r="X53" s="59">
        <v>117003.84249456001</v>
      </c>
      <c r="Y53" s="160"/>
      <c r="Z53" s="59">
        <v>117170.63969400001</v>
      </c>
      <c r="AA53" s="160"/>
    </row>
    <row r="54" spans="2:27">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127182.97763759999</v>
      </c>
      <c r="Q54" s="58">
        <v>127722.01028400002</v>
      </c>
      <c r="R54" s="58">
        <v>128145.56229480004</v>
      </c>
      <c r="S54" s="58">
        <v>128159.2397484</v>
      </c>
      <c r="T54" s="58">
        <v>127926.36177120003</v>
      </c>
      <c r="U54" s="151"/>
      <c r="V54" s="5"/>
      <c r="W54" s="159"/>
      <c r="X54" s="58">
        <v>127827.23034720002</v>
      </c>
      <c r="Y54" s="159"/>
      <c r="Z54" s="58">
        <v>128077.05460480003</v>
      </c>
      <c r="AA54" s="159"/>
    </row>
    <row r="55" spans="2:27">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139689.32361600001</v>
      </c>
      <c r="Q55" s="129">
        <v>140080.12811160003</v>
      </c>
      <c r="R55" s="129">
        <v>140613.44062560005</v>
      </c>
      <c r="S55" s="59">
        <v>140760.79825319999</v>
      </c>
      <c r="T55" s="59">
        <v>140412.07059960003</v>
      </c>
      <c r="U55" s="175"/>
      <c r="V55" s="5"/>
      <c r="W55" s="160"/>
      <c r="X55" s="59">
        <v>140311.15224120003</v>
      </c>
      <c r="Y55" s="160"/>
      <c r="Z55" s="59">
        <v>140595.43649280004</v>
      </c>
      <c r="AA55" s="160"/>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zoomScale="50" zoomScaleNormal="50" workbookViewId="0">
      <selection activeCell="U10" sqref="U10:AA55"/>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46064</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v>43.733333333333299</v>
      </c>
      <c r="U10" s="50">
        <v>46.7</v>
      </c>
      <c r="V10" s="158"/>
      <c r="W10" s="177">
        <v>6.7835365853659457E-2</v>
      </c>
      <c r="X10" s="5"/>
      <c r="Y10" s="5"/>
      <c r="Z10" s="5"/>
      <c r="AA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v>44.483870967741936</v>
      </c>
      <c r="U11" s="52">
        <v>47.064516129032256</v>
      </c>
      <c r="V11" s="158"/>
      <c r="W11" s="173">
        <v>5.8013052936910725E-2</v>
      </c>
      <c r="X11" s="5"/>
      <c r="Y11" s="5"/>
      <c r="Z11" s="5"/>
      <c r="AA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v>42.541989498691301</v>
      </c>
      <c r="U12" s="50">
        <v>45.233333333333334</v>
      </c>
      <c r="V12" s="158"/>
      <c r="W12" s="177">
        <v>6.3263233956766918E-2</v>
      </c>
      <c r="X12" s="5"/>
      <c r="Y12" s="5"/>
      <c r="Z12" s="5"/>
      <c r="AA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v>40.229474171822929</v>
      </c>
      <c r="U13" s="52">
        <v>42.258064516129032</v>
      </c>
      <c r="V13" s="158"/>
      <c r="W13" s="173">
        <v>5.0425475004765241E-2</v>
      </c>
      <c r="X13" s="5"/>
      <c r="Y13" s="5"/>
      <c r="Z13" s="5"/>
      <c r="AA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v>38.508776290668195</v>
      </c>
      <c r="U14" s="50">
        <v>40.58064516129032</v>
      </c>
      <c r="V14" s="158"/>
      <c r="W14" s="177">
        <v>5.3802511276480169E-2</v>
      </c>
      <c r="X14" s="5"/>
      <c r="Y14" s="5"/>
      <c r="Z14" s="5"/>
      <c r="AA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v>38.43333333333333</v>
      </c>
      <c r="U15" s="52">
        <v>40.760333333333328</v>
      </c>
      <c r="V15" s="158"/>
      <c r="W15" s="173">
        <v>6.0546400693842095E-2</v>
      </c>
      <c r="X15" s="5"/>
      <c r="Y15" s="5"/>
      <c r="Z15" s="5"/>
      <c r="AA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v>39.548387096774192</v>
      </c>
      <c r="U16" s="50">
        <v>42.226774193548387</v>
      </c>
      <c r="V16" s="158"/>
      <c r="W16" s="177">
        <v>6.7724306688417668E-2</v>
      </c>
      <c r="X16" s="5"/>
      <c r="Y16" s="5"/>
      <c r="Z16" s="5"/>
      <c r="AA16" s="5"/>
    </row>
    <row r="17" spans="2:27">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v>44.733333333333299</v>
      </c>
      <c r="U17" s="52">
        <v>42.902897769172782</v>
      </c>
      <c r="V17" s="158"/>
      <c r="W17" s="52">
        <v>5.3262629357760494E-2</v>
      </c>
      <c r="X17" s="5"/>
      <c r="Y17" s="5"/>
      <c r="Z17" s="5"/>
      <c r="AA17" s="5"/>
    </row>
    <row r="18" spans="2:27">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v>41.258064516129032</v>
      </c>
      <c r="U18" s="50"/>
      <c r="V18" s="158"/>
      <c r="W18" s="50"/>
      <c r="X18" s="5"/>
      <c r="Y18" s="5"/>
      <c r="Z18" s="5"/>
      <c r="AA18" s="5"/>
    </row>
    <row r="19" spans="2:27">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v>41.354838709677416</v>
      </c>
      <c r="U19" s="52"/>
      <c r="V19" s="158"/>
      <c r="W19" s="173"/>
      <c r="X19" s="5"/>
      <c r="Y19" s="5"/>
      <c r="Z19" s="5"/>
      <c r="AA19" s="5"/>
    </row>
    <row r="20" spans="2:27">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127">
        <v>42</v>
      </c>
      <c r="U20" s="50"/>
      <c r="V20" s="158"/>
      <c r="W20" s="177"/>
      <c r="X20" s="5"/>
      <c r="Y20" s="5"/>
      <c r="Z20" s="5"/>
      <c r="AA20" s="5"/>
    </row>
    <row r="21" spans="2:27">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v>44.228709677419353</v>
      </c>
      <c r="U21" s="52"/>
      <c r="V21" s="158"/>
      <c r="W21" s="173"/>
      <c r="X21" s="5"/>
      <c r="Y21" s="5"/>
      <c r="Z21" s="5"/>
      <c r="AA21" s="5"/>
    </row>
    <row r="22" spans="2:27">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v>41.754509244077028</v>
      </c>
      <c r="U22" s="54">
        <v>43.465820554479933</v>
      </c>
      <c r="V22" s="161"/>
      <c r="W22" s="167">
        <v>5.9359121971075346E-2</v>
      </c>
      <c r="X22" s="5"/>
      <c r="Y22" s="5"/>
      <c r="Z22" s="5"/>
      <c r="AA22" s="5"/>
    </row>
    <row r="23" spans="2:27">
      <c r="B23" s="43"/>
      <c r="C23" s="5"/>
      <c r="D23" s="5"/>
      <c r="E23" s="5"/>
      <c r="F23" s="5"/>
      <c r="G23" s="5"/>
      <c r="H23" s="5"/>
      <c r="I23" s="5"/>
      <c r="J23" s="5"/>
      <c r="K23" s="55"/>
      <c r="L23" s="56"/>
      <c r="M23" s="56"/>
      <c r="N23" s="56"/>
      <c r="O23" s="56"/>
      <c r="P23" s="61"/>
      <c r="Q23" s="144"/>
      <c r="R23" s="76"/>
      <c r="S23" s="76"/>
      <c r="T23" s="7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v>1311</v>
      </c>
      <c r="U27" s="58">
        <v>1401</v>
      </c>
      <c r="V27" s="5"/>
      <c r="W27" s="177">
        <v>6.8649885583524028E-2</v>
      </c>
      <c r="X27" s="58">
        <v>1331.7619999999999</v>
      </c>
      <c r="Y27" s="159">
        <v>5.1989769943878938E-2</v>
      </c>
      <c r="Z27" s="58">
        <v>1325.2333333333333</v>
      </c>
      <c r="AA27" s="159">
        <v>5.7172321855270658E-2</v>
      </c>
    </row>
    <row r="28" spans="2:27">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v>1379</v>
      </c>
      <c r="U28" s="59">
        <v>1459</v>
      </c>
      <c r="V28" s="57"/>
      <c r="W28" s="173">
        <v>5.8013052936910725E-2</v>
      </c>
      <c r="X28" s="59">
        <v>1387.64</v>
      </c>
      <c r="Y28" s="160">
        <v>5.1425441757227963E-2</v>
      </c>
      <c r="Z28" s="59">
        <v>1383.0133333333333</v>
      </c>
      <c r="AA28" s="160">
        <v>5.494283014866097E-2</v>
      </c>
    </row>
    <row r="29" spans="2:27">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58">
        <v>1276.2596849607389</v>
      </c>
      <c r="U29" s="151">
        <v>1357</v>
      </c>
      <c r="V29" s="5"/>
      <c r="W29" s="177">
        <v>6.326323395676714E-2</v>
      </c>
      <c r="X29" s="58">
        <v>1279.3759369921477</v>
      </c>
      <c r="Y29" s="159">
        <v>6.0673380484510986E-2</v>
      </c>
      <c r="Z29" s="58">
        <v>1272.3598949869129</v>
      </c>
      <c r="AA29" s="159">
        <v>6.6522141531313972E-2</v>
      </c>
    </row>
    <row r="30" spans="2:27">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v>1247.1136993265109</v>
      </c>
      <c r="U30" s="59">
        <v>1310</v>
      </c>
      <c r="V30" s="57"/>
      <c r="W30" s="173">
        <v>5.0425475004765019E-2</v>
      </c>
      <c r="X30" s="59">
        <v>1247.8447398653022</v>
      </c>
      <c r="Y30" s="160">
        <v>4.981009107063028E-2</v>
      </c>
      <c r="Z30" s="59">
        <v>1242.6378997755037</v>
      </c>
      <c r="AA30" s="160">
        <v>5.4208953579048202E-2</v>
      </c>
    </row>
    <row r="31" spans="2:27"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58">
        <v>1193.772065010714</v>
      </c>
      <c r="U31" s="58">
        <v>1258</v>
      </c>
      <c r="V31" s="5"/>
      <c r="W31" s="177">
        <v>5.3802511276480169E-2</v>
      </c>
      <c r="X31" s="58">
        <v>1193.3964130021427</v>
      </c>
      <c r="Y31" s="159">
        <v>5.4134222538291921E-2</v>
      </c>
      <c r="Z31" s="58">
        <v>1188.8206883369046</v>
      </c>
      <c r="AA31" s="159">
        <v>5.819154422680306E-2</v>
      </c>
    </row>
    <row r="32" spans="2:27">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v>1153</v>
      </c>
      <c r="U32" s="59">
        <v>1222.81</v>
      </c>
      <c r="V32" s="57"/>
      <c r="W32" s="173">
        <v>6.0546400693842095E-2</v>
      </c>
      <c r="X32" s="59">
        <v>1150.95</v>
      </c>
      <c r="Y32" s="160">
        <v>6.2435379469134134E-2</v>
      </c>
      <c r="Z32" s="59">
        <v>1146.82</v>
      </c>
      <c r="AA32" s="160">
        <v>6.6261488289356629E-2</v>
      </c>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v>1226</v>
      </c>
      <c r="U33" s="58">
        <v>1309.03</v>
      </c>
      <c r="V33" s="5"/>
      <c r="W33" s="177">
        <v>6.7724306688417668E-2</v>
      </c>
      <c r="X33" s="58">
        <v>1205.1460000000002</v>
      </c>
      <c r="Y33" s="159">
        <v>8.6200344190662248E-2</v>
      </c>
      <c r="Z33" s="58">
        <v>1208.5600000000002</v>
      </c>
      <c r="AA33" s="159">
        <v>8.3131991791884463E-2</v>
      </c>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v>1222</v>
      </c>
      <c r="U34" s="59">
        <v>1287.0869330751834</v>
      </c>
      <c r="V34" s="5"/>
      <c r="W34" s="173">
        <v>5.3262629357760494E-2</v>
      </c>
      <c r="X34" s="59">
        <v>1185.33</v>
      </c>
      <c r="Y34" s="160">
        <v>8.5846922861299024E-2</v>
      </c>
      <c r="Z34" s="59">
        <v>1191.2433333333331</v>
      </c>
      <c r="AA34" s="160">
        <v>8.0456777435774729E-2</v>
      </c>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v>1279</v>
      </c>
      <c r="U35" s="58"/>
      <c r="V35" s="5"/>
      <c r="W35" s="177"/>
      <c r="X35" s="58">
        <v>1241.056</v>
      </c>
      <c r="Y35" s="159"/>
      <c r="Z35" s="58">
        <v>1244.3033333333333</v>
      </c>
      <c r="AA35" s="159"/>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v>1282</v>
      </c>
      <c r="U36" s="59"/>
      <c r="V36" s="57"/>
      <c r="W36" s="173"/>
      <c r="X36" s="59">
        <v>1251.2262359429465</v>
      </c>
      <c r="Y36" s="160"/>
      <c r="Z36" s="59">
        <v>1256.200393238244</v>
      </c>
      <c r="AA36" s="160"/>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v>1176</v>
      </c>
      <c r="U37" s="58"/>
      <c r="V37" s="5"/>
      <c r="W37" s="177"/>
      <c r="X37" s="58">
        <v>1158.7919999999999</v>
      </c>
      <c r="Y37" s="159"/>
      <c r="Z37" s="58">
        <v>1171.8699999999999</v>
      </c>
      <c r="AA37" s="159"/>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v>1371.09</v>
      </c>
      <c r="U38" s="59"/>
      <c r="V38" s="57"/>
      <c r="W38" s="173"/>
      <c r="X38" s="59">
        <v>1332.7400038628678</v>
      </c>
      <c r="Y38" s="160"/>
      <c r="Z38" s="59">
        <v>1337.5900000000001</v>
      </c>
      <c r="AA38" s="160"/>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60">
        <v>15116.235449297965</v>
      </c>
      <c r="U39" s="172"/>
      <c r="V39" s="5"/>
      <c r="W39" s="167">
        <v>5.9460936937308417E-2</v>
      </c>
      <c r="X39" s="60">
        <v>14965.259329665405</v>
      </c>
      <c r="Y39" s="167">
        <v>6.2814444039454437E-2</v>
      </c>
      <c r="Z39" s="60">
        <v>14968.652209670898</v>
      </c>
      <c r="AA39" s="167">
        <v>6.5111006107264086E-2</v>
      </c>
    </row>
    <row r="40" spans="2:33">
      <c r="B40" s="76"/>
      <c r="C40" s="5"/>
      <c r="D40" s="5"/>
      <c r="E40" s="5"/>
      <c r="F40" s="5"/>
      <c r="G40" s="5"/>
      <c r="H40" s="5"/>
      <c r="I40" s="5"/>
      <c r="J40" s="5"/>
      <c r="K40" s="5"/>
      <c r="L40" s="5"/>
      <c r="M40" s="5"/>
      <c r="N40" s="5"/>
      <c r="O40" s="5"/>
      <c r="P40" s="5"/>
      <c r="Q40" s="76"/>
      <c r="R40" s="76"/>
      <c r="S40" s="76"/>
      <c r="T40" s="76"/>
      <c r="U40" s="5"/>
      <c r="V40" s="5"/>
      <c r="W40" s="5"/>
      <c r="X40" s="5"/>
      <c r="Y40" s="36"/>
      <c r="Z40" s="36"/>
      <c r="AA40" s="36"/>
    </row>
    <row r="41" spans="2:33">
      <c r="B41" s="76"/>
      <c r="C41" s="5"/>
      <c r="D41" s="5"/>
      <c r="E41" s="5"/>
      <c r="F41" s="5"/>
      <c r="G41" s="5"/>
      <c r="H41" s="5"/>
      <c r="I41" s="5"/>
      <c r="J41" s="61"/>
      <c r="K41" s="61"/>
      <c r="L41" s="61"/>
      <c r="M41" s="61"/>
      <c r="N41" s="61"/>
      <c r="O41" s="61"/>
      <c r="P41" s="61"/>
      <c r="Q41" s="61"/>
      <c r="R41" s="61"/>
      <c r="S41" s="61"/>
      <c r="T41" s="61"/>
      <c r="U41" s="170"/>
      <c r="V41" s="5"/>
      <c r="W41" s="5"/>
      <c r="X41" s="36"/>
      <c r="Y41" s="36"/>
      <c r="Z41" s="36"/>
      <c r="AA41" s="36"/>
    </row>
    <row r="42" spans="2:33">
      <c r="B42" s="38" t="s">
        <v>68</v>
      </c>
      <c r="E42" s="125" t="s">
        <v>96</v>
      </c>
      <c r="K42" s="45"/>
      <c r="L42" s="62"/>
      <c r="M42" s="62"/>
      <c r="N42" s="62"/>
      <c r="O42" s="62"/>
      <c r="P42" s="62"/>
      <c r="Q42" s="62"/>
      <c r="R42" s="62"/>
      <c r="S42" s="62"/>
      <c r="T42" s="62"/>
      <c r="U42" s="171"/>
      <c r="V42" s="63"/>
      <c r="W42" s="63"/>
      <c r="X42" s="63"/>
      <c r="Y42" s="63"/>
      <c r="Z42" s="63"/>
      <c r="AA42" s="157"/>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v>1311</v>
      </c>
      <c r="U44" s="58">
        <v>1401</v>
      </c>
      <c r="V44" s="5"/>
      <c r="W44" s="159">
        <v>6.8649885583524028E-2</v>
      </c>
      <c r="X44" s="58">
        <v>1331.7619999999999</v>
      </c>
      <c r="Y44" s="159">
        <v>5.1989769943878938E-2</v>
      </c>
      <c r="Z44" s="58">
        <v>1325.2333333333333</v>
      </c>
      <c r="AA44" s="159">
        <v>5.7172321855270658E-2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v>2690</v>
      </c>
      <c r="U45" s="59">
        <v>2860</v>
      </c>
      <c r="V45" s="5"/>
      <c r="W45" s="160">
        <v>6.3197026022304925E-2</v>
      </c>
      <c r="X45" s="59">
        <v>2719.402</v>
      </c>
      <c r="Y45" s="160">
        <v>5.17018079710172E-2</v>
      </c>
      <c r="Z45" s="59">
        <v>2708.2466666666664</v>
      </c>
      <c r="AA45" s="160">
        <v>5.6033793081378791E-2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v>3966.2596849607389</v>
      </c>
      <c r="U46" s="58">
        <v>4217</v>
      </c>
      <c r="V46" s="5"/>
      <c r="W46" s="159">
        <v>6.3218330355427232E-2</v>
      </c>
      <c r="X46" s="58">
        <v>3998.7779369921473</v>
      </c>
      <c r="Y46" s="159">
        <v>5.4572188415143108E-2</v>
      </c>
      <c r="Z46" s="58">
        <v>3980.6065616535793</v>
      </c>
      <c r="AA46" s="159">
        <v>5.9386285653968418E-2</v>
      </c>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v>5213.3733842872498</v>
      </c>
      <c r="U47" s="59">
        <v>5527</v>
      </c>
      <c r="V47" s="5"/>
      <c r="W47" s="160">
        <v>6.0158095842127723E-2</v>
      </c>
      <c r="X47" s="59">
        <v>5246.6226768574497</v>
      </c>
      <c r="Y47" s="160">
        <v>5.3439582072345004E-2</v>
      </c>
      <c r="Z47" s="59">
        <v>5223.2444614290825</v>
      </c>
      <c r="AA47" s="160">
        <v>5.8154570557436669E-2</v>
      </c>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v>6407.1454492979638</v>
      </c>
      <c r="U48" s="58">
        <v>6785</v>
      </c>
      <c r="V48" s="5"/>
      <c r="W48" s="159">
        <v>5.8973930542413067E-2</v>
      </c>
      <c r="X48" s="58">
        <v>6440.019089859592</v>
      </c>
      <c r="Y48" s="159">
        <v>5.3568305516921821E-2</v>
      </c>
      <c r="Z48" s="58">
        <v>6412.0651497659883</v>
      </c>
      <c r="AA48" s="159">
        <v>5.8161425613029172E-2</v>
      </c>
    </row>
    <row r="49" spans="2:27">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v>7560.1454492979638</v>
      </c>
      <c r="U49" s="59">
        <v>8007</v>
      </c>
      <c r="V49" s="5"/>
      <c r="W49" s="160">
        <v>5.910660763061526E-2</v>
      </c>
      <c r="X49" s="59">
        <v>7590.9690898595927</v>
      </c>
      <c r="Y49" s="160">
        <v>5.4806034014308169E-2</v>
      </c>
      <c r="Z49" s="59">
        <v>7558.885149765988</v>
      </c>
      <c r="AA49" s="160">
        <v>5.9283193401593826E-2</v>
      </c>
    </row>
    <row r="50" spans="2:27">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v>8786.1454492979647</v>
      </c>
      <c r="U50" s="151">
        <v>9316.84</v>
      </c>
      <c r="V50" s="5"/>
      <c r="W50" s="159">
        <v>6.0401293577997839E-2</v>
      </c>
      <c r="X50" s="58">
        <v>8796.1150898595915</v>
      </c>
      <c r="Y50" s="159">
        <v>5.9199419837140832E-2</v>
      </c>
      <c r="Z50" s="58">
        <v>8767.4451497659884</v>
      </c>
      <c r="AA50" s="159">
        <v>6.2663049594176901E-2</v>
      </c>
    </row>
    <row r="51" spans="2:27">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v>10008.145449297965</v>
      </c>
      <c r="U51" s="175">
        <v>10603.926933075183</v>
      </c>
      <c r="V51" s="5"/>
      <c r="W51" s="160">
        <v>5.9529658795977047E-2</v>
      </c>
      <c r="X51" s="59">
        <v>9981.4450898595933</v>
      </c>
      <c r="Y51" s="160">
        <v>6.2363899977567971E-2</v>
      </c>
      <c r="Z51" s="59">
        <v>9958.6884830993204</v>
      </c>
      <c r="AA51" s="160">
        <v>6.4791508547624943E-2</v>
      </c>
    </row>
    <row r="52" spans="2:27">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v>11287.145449297965</v>
      </c>
      <c r="U52" s="151"/>
      <c r="V52" s="5"/>
      <c r="W52" s="159"/>
      <c r="X52" s="58">
        <v>11222.501089859594</v>
      </c>
      <c r="Y52" s="159"/>
      <c r="Z52" s="58">
        <v>11202.991816432654</v>
      </c>
      <c r="AA52" s="159"/>
    </row>
    <row r="53" spans="2:27">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v>12569.145449297965</v>
      </c>
      <c r="U53" s="175"/>
      <c r="V53" s="5"/>
      <c r="W53" s="160"/>
      <c r="X53" s="59">
        <v>12473.727325802538</v>
      </c>
      <c r="Y53" s="160"/>
      <c r="Z53" s="59">
        <v>12459.192209670897</v>
      </c>
      <c r="AA53" s="160"/>
    </row>
    <row r="54" spans="2:27">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v>13745.145449297965</v>
      </c>
      <c r="U54" s="151"/>
      <c r="V54" s="5"/>
      <c r="W54" s="159"/>
      <c r="X54" s="58">
        <v>13632.519325802539</v>
      </c>
      <c r="Y54" s="159"/>
      <c r="Z54" s="58">
        <v>13631.062209670898</v>
      </c>
      <c r="AA54" s="159"/>
    </row>
    <row r="55" spans="2:27">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v>15116.235449297965</v>
      </c>
      <c r="U55" s="175"/>
      <c r="V55" s="5"/>
      <c r="W55" s="160"/>
      <c r="X55" s="59">
        <v>14965.259329665405</v>
      </c>
      <c r="Y55" s="160"/>
      <c r="Z55" s="59">
        <v>14968.6522096709</v>
      </c>
      <c r="AA55" s="160"/>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zoomScale="50" zoomScaleNormal="50" workbookViewId="0">
      <selection activeCell="T10" sqref="T10:Z55"/>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46064</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152" t="s">
        <v>103</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8"/>
      <c r="V10" s="159">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8"/>
      <c r="V11" s="160">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8"/>
      <c r="V12" s="159">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8"/>
      <c r="V13" s="160">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v>98.055832258064527</v>
      </c>
      <c r="U14" s="158"/>
      <c r="V14" s="159">
        <v>1.6894087069525776E-2</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v>95.400283999999999</v>
      </c>
      <c r="U15" s="158"/>
      <c r="V15" s="160">
        <v>2.3974982626824071E-2</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c r="U16" s="158"/>
      <c r="V16" s="159" t="s">
        <v>104</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c r="U17" s="158"/>
      <c r="V17" s="160" t="s">
        <v>104</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127"/>
      <c r="U18" s="158"/>
      <c r="V18" s="159" t="s">
        <v>104</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c r="U19" s="158"/>
      <c r="V19" s="160" t="s">
        <v>104</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c r="U20" s="158"/>
      <c r="V20" s="159" t="s">
        <v>104</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c r="U21" s="158"/>
      <c r="V21" s="160" t="s">
        <v>104</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c r="U22" s="161"/>
      <c r="V22" s="167">
        <v>3.9440637073929453E-2</v>
      </c>
      <c r="W22" s="5"/>
      <c r="X22" s="5"/>
      <c r="Y22" s="5"/>
      <c r="Z22" s="5"/>
    </row>
    <row r="23" spans="2:26">
      <c r="B23" s="43"/>
      <c r="C23" s="5"/>
      <c r="D23" s="5"/>
      <c r="E23" s="5"/>
      <c r="F23" s="5"/>
      <c r="G23" s="5"/>
      <c r="H23" s="5"/>
      <c r="I23" s="5"/>
      <c r="J23" s="5"/>
      <c r="K23" s="55"/>
      <c r="L23" s="56"/>
      <c r="M23" s="56"/>
      <c r="N23" s="56"/>
      <c r="O23" s="56"/>
      <c r="P23" s="56"/>
      <c r="Q23" s="56"/>
      <c r="R23" s="56"/>
      <c r="S23" s="56"/>
      <c r="T23" s="169"/>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103</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9">
        <v>0.14598745578194183</v>
      </c>
      <c r="W27" s="58">
        <v>224.64796640308623</v>
      </c>
      <c r="X27" s="159">
        <v>0.12831094827359091</v>
      </c>
      <c r="Y27" s="58">
        <v>224.00969669585876</v>
      </c>
      <c r="Z27" s="159">
        <v>0.13152583900929815</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60">
        <v>6.4516129032257119E-3</v>
      </c>
      <c r="W28" s="59">
        <v>286.5699890358668</v>
      </c>
      <c r="X28" s="160">
        <v>5.73400271934148E-2</v>
      </c>
      <c r="Y28" s="59">
        <v>286.02746902195128</v>
      </c>
      <c r="Z28" s="160">
        <v>5.9345527323272584E-2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9">
        <v>1.833568406205921E-2</v>
      </c>
      <c r="W29" s="58">
        <v>1342.8463071118144</v>
      </c>
      <c r="X29" s="159">
        <v>4.4315371441260965E-2</v>
      </c>
      <c r="Y29" s="58">
        <v>1310.4991662800001</v>
      </c>
      <c r="Z29" s="159">
        <v>7.0092279402773849E-2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60">
        <v>2.4999999999999911E-2</v>
      </c>
      <c r="W30" s="59">
        <v>2505.8240111474397</v>
      </c>
      <c r="X30" s="160">
        <v>3.2850427039713193E-2</v>
      </c>
      <c r="Y30" s="59">
        <v>2461.4578967459038</v>
      </c>
      <c r="Z30" s="160">
        <v>5.146685767876602E-2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v>3039.7308000000003</v>
      </c>
      <c r="U31" s="5"/>
      <c r="V31" s="159">
        <v>1.6894087069525776E-2</v>
      </c>
      <c r="W31" s="58">
        <v>3009.0504901239606</v>
      </c>
      <c r="X31" s="159">
        <v>1.0196010328419547E-2</v>
      </c>
      <c r="Y31" s="58">
        <v>2952.0349297562639</v>
      </c>
      <c r="Z31" s="159">
        <v>2.970692160847066E-2</v>
      </c>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v>2862.0085199999999</v>
      </c>
      <c r="U32" s="5"/>
      <c r="V32" s="160">
        <v>2.3974982626824071E-2</v>
      </c>
      <c r="W32" s="59">
        <v>2785.8390923552633</v>
      </c>
      <c r="X32" s="160">
        <v>2.7341646491269467E-2</v>
      </c>
      <c r="Y32" s="59">
        <v>2761.8355652957739</v>
      </c>
      <c r="Z32" s="160"/>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c r="U33" s="5"/>
      <c r="V33" s="159" t="s">
        <v>104</v>
      </c>
      <c r="W33" s="58">
        <v>2562.5891241668542</v>
      </c>
      <c r="X33" s="159" t="s">
        <v>104</v>
      </c>
      <c r="Y33" s="58">
        <v>2540.75716580569</v>
      </c>
      <c r="Z33" s="159"/>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c r="U34" s="5"/>
      <c r="V34" s="160" t="s">
        <v>104</v>
      </c>
      <c r="W34" s="59">
        <v>2303.41361713163</v>
      </c>
      <c r="X34" s="160" t="s">
        <v>104</v>
      </c>
      <c r="Y34" s="59">
        <v>2285.8499013156966</v>
      </c>
      <c r="Z34" s="160"/>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127"/>
      <c r="U35" s="5"/>
      <c r="V35" s="159" t="s">
        <v>104</v>
      </c>
      <c r="W35" s="58">
        <v>1806.1657498234333</v>
      </c>
      <c r="X35" s="159" t="s">
        <v>104</v>
      </c>
      <c r="Y35" s="58">
        <v>1810.718846639161</v>
      </c>
      <c r="Z35" s="159"/>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c r="U36" s="5"/>
      <c r="V36" s="160" t="s">
        <v>104</v>
      </c>
      <c r="W36" s="59">
        <v>1744.8227988431547</v>
      </c>
      <c r="X36" s="160" t="s">
        <v>104</v>
      </c>
      <c r="Y36" s="59">
        <v>1725.4276000000002</v>
      </c>
      <c r="Z36" s="160"/>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c r="U37" s="5"/>
      <c r="V37" s="159" t="s">
        <v>104</v>
      </c>
      <c r="W37" s="58">
        <v>1434.9369583386892</v>
      </c>
      <c r="X37" s="159" t="s">
        <v>104</v>
      </c>
      <c r="Y37" s="58">
        <v>1438.7141378454062</v>
      </c>
      <c r="Z37" s="159"/>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c r="U38" s="5"/>
      <c r="V38" s="160" t="s">
        <v>104</v>
      </c>
      <c r="W38" s="59">
        <v>925.86892860015757</v>
      </c>
      <c r="X38" s="160" t="s">
        <v>104</v>
      </c>
      <c r="Y38" s="59">
        <v>932.93088154021336</v>
      </c>
      <c r="Z38" s="160"/>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c r="U39" s="5"/>
      <c r="V39" s="167">
        <v>3.9440637073929419E-2</v>
      </c>
      <c r="W39" s="60">
        <v>20932.57503308135</v>
      </c>
      <c r="X39" s="167">
        <v>5.0059071794611477E-2</v>
      </c>
      <c r="Y39" s="60">
        <v>20730.263256941918</v>
      </c>
      <c r="Z39" s="167">
        <v>6.8427485004516259E-2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70"/>
      <c r="U41" s="5"/>
      <c r="V41" s="5"/>
      <c r="W41" s="36"/>
      <c r="X41" s="36"/>
      <c r="Y41" s="36"/>
      <c r="Z41" s="36"/>
      <c r="AA41" s="36"/>
      <c r="AB41" s="36"/>
      <c r="AC41" s="36"/>
    </row>
    <row r="42" spans="2:29">
      <c r="B42" s="38" t="s">
        <v>68</v>
      </c>
      <c r="E42" s="125" t="s">
        <v>96</v>
      </c>
      <c r="K42" s="45"/>
      <c r="L42" s="62"/>
      <c r="M42" s="62"/>
      <c r="N42" s="62"/>
      <c r="O42" s="62"/>
      <c r="P42" s="62"/>
      <c r="Q42" s="62"/>
      <c r="R42" s="62"/>
      <c r="S42" s="62"/>
      <c r="T42" s="171"/>
      <c r="U42" s="63"/>
      <c r="V42" s="63"/>
      <c r="W42" s="63"/>
      <c r="X42" s="63"/>
      <c r="Y42" s="63"/>
      <c r="Z42" s="157"/>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103</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9">
        <v>0.14598745578194183</v>
      </c>
      <c r="W44" s="58">
        <v>224.64796640308623</v>
      </c>
      <c r="X44" s="159">
        <v>0.12831094827359091</v>
      </c>
      <c r="Y44" s="58">
        <v>224.00969669585876</v>
      </c>
      <c r="Z44" s="159">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60">
        <v>6.5548560298956948E-2</v>
      </c>
      <c r="W45" s="59">
        <v>511.21795543895303</v>
      </c>
      <c r="X45" s="160">
        <v>8.8527259419493021E-2</v>
      </c>
      <c r="Y45" s="59">
        <v>510.03716571781007</v>
      </c>
      <c r="Z45" s="160">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9">
        <v>3.1317284332597728E-2</v>
      </c>
      <c r="W46" s="58">
        <v>1854.0642625507674</v>
      </c>
      <c r="X46" s="159">
        <v>5.6505839395825319E-2</v>
      </c>
      <c r="Y46" s="58">
        <v>1820.5363319978103</v>
      </c>
      <c r="Z46" s="159">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60">
        <v>2.7711964682539447E-2</v>
      </c>
      <c r="W47" s="59">
        <v>4359.8882736982077</v>
      </c>
      <c r="X47" s="160">
        <v>4.2910009284045758E-2</v>
      </c>
      <c r="Y47" s="59">
        <v>4281.9942287437143</v>
      </c>
      <c r="Z47" s="160">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1">
        <v>7586.7019200000004</v>
      </c>
      <c r="U48" s="5"/>
      <c r="V48" s="159">
        <v>2.3350095073496169E-2</v>
      </c>
      <c r="W48" s="58">
        <v>7368.9387638221669</v>
      </c>
      <c r="X48" s="159">
        <v>2.9551494883760299E-2</v>
      </c>
      <c r="Y48" s="58">
        <v>7234.0291584999786</v>
      </c>
      <c r="Z48" s="159">
        <v>4.8751913183212814E-2</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5">
        <v>10448.710440000001</v>
      </c>
      <c r="U49" s="5"/>
      <c r="V49" s="160">
        <v>2.3521182302158827E-2</v>
      </c>
      <c r="W49" s="59">
        <v>10154.77785617743</v>
      </c>
      <c r="X49" s="160">
        <v>2.8945250007981427E-2</v>
      </c>
      <c r="Y49" s="59">
        <v>9995.8647237957503</v>
      </c>
      <c r="Z49" s="160">
        <v>4.5303305788665149E-2</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1"/>
      <c r="U50" s="5"/>
      <c r="V50" s="159" t="s">
        <v>104</v>
      </c>
      <c r="W50" s="58">
        <v>12717.366980344284</v>
      </c>
      <c r="X50" s="159" t="s">
        <v>104</v>
      </c>
      <c r="Y50" s="58">
        <v>12536.621889601442</v>
      </c>
      <c r="Z50" s="159" t="s">
        <v>104</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5"/>
      <c r="U51" s="5"/>
      <c r="V51" s="160" t="s">
        <v>104</v>
      </c>
      <c r="W51" s="59">
        <v>15020.780597475916</v>
      </c>
      <c r="X51" s="160" t="s">
        <v>104</v>
      </c>
      <c r="Y51" s="59">
        <v>14822.471790917138</v>
      </c>
      <c r="Z51" s="160" t="s">
        <v>104</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1"/>
      <c r="U52" s="5"/>
      <c r="V52" s="159" t="s">
        <v>104</v>
      </c>
      <c r="W52" s="58">
        <v>16826.946347299345</v>
      </c>
      <c r="X52" s="159" t="s">
        <v>104</v>
      </c>
      <c r="Y52" s="58">
        <v>16633.190637556298</v>
      </c>
      <c r="Z52" s="159" t="s">
        <v>104</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5"/>
      <c r="U53" s="5"/>
      <c r="V53" s="160" t="s">
        <v>104</v>
      </c>
      <c r="W53" s="59">
        <v>18571.769146142506</v>
      </c>
      <c r="X53" s="160" t="s">
        <v>104</v>
      </c>
      <c r="Y53" s="59">
        <v>18358.6182375563</v>
      </c>
      <c r="Z53" s="160" t="s">
        <v>104</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1"/>
      <c r="U54" s="5"/>
      <c r="V54" s="159" t="s">
        <v>104</v>
      </c>
      <c r="W54" s="58">
        <v>20006.706104481193</v>
      </c>
      <c r="X54" s="159" t="s">
        <v>104</v>
      </c>
      <c r="Y54" s="58">
        <v>19797.332375401704</v>
      </c>
      <c r="Z54" s="159" t="s">
        <v>104</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5"/>
      <c r="U55" s="5"/>
      <c r="V55" s="160" t="s">
        <v>104</v>
      </c>
      <c r="W55" s="59">
        <v>20932.575033081353</v>
      </c>
      <c r="X55" s="160" t="s">
        <v>104</v>
      </c>
      <c r="Y55" s="59">
        <v>20730.263256941918</v>
      </c>
      <c r="Z55" s="160" t="s">
        <v>104</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zoomScale="60" zoomScaleNormal="60" workbookViewId="0">
      <selection activeCell="AE28" sqref="AE28"/>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46064</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v>256.67073031552002</v>
      </c>
      <c r="K10" s="50">
        <v>261.29608958608003</v>
      </c>
      <c r="L10" s="50">
        <v>263.52800898012799</v>
      </c>
      <c r="M10" s="50">
        <v>269.18122586636798</v>
      </c>
      <c r="N10" s="50">
        <v>270.355920284288</v>
      </c>
      <c r="O10" s="50">
        <v>270.66427756899202</v>
      </c>
      <c r="P10" s="50">
        <v>274.349881305216</v>
      </c>
      <c r="Q10" s="50">
        <v>284.12921233439999</v>
      </c>
      <c r="R10" s="50">
        <v>281.14842524892805</v>
      </c>
      <c r="S10" s="50">
        <v>281.98539502169598</v>
      </c>
      <c r="T10" s="50">
        <v>284.71655954336001</v>
      </c>
      <c r="U10" s="50">
        <v>284.71655954336001</v>
      </c>
      <c r="V10" s="158"/>
      <c r="W10" s="177">
        <v>0</v>
      </c>
      <c r="X10" s="42"/>
      <c r="Y10" s="5"/>
      <c r="Z10" s="5"/>
      <c r="AA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v>257.11597739328005</v>
      </c>
      <c r="K11" s="52">
        <v>261.86212177535998</v>
      </c>
      <c r="L11" s="52">
        <v>264.49097420255998</v>
      </c>
      <c r="M11" s="52">
        <v>269.30816865023996</v>
      </c>
      <c r="N11" s="52">
        <v>271.85176099871995</v>
      </c>
      <c r="O11" s="52">
        <v>270.81443004096002</v>
      </c>
      <c r="P11" s="52">
        <v>269.59236891263998</v>
      </c>
      <c r="Q11" s="52">
        <v>282.13981049759997</v>
      </c>
      <c r="R11" s="52">
        <v>280.71880918560004</v>
      </c>
      <c r="S11" s="52">
        <v>282.09718045824002</v>
      </c>
      <c r="T11" s="52">
        <v>278.85729746688003</v>
      </c>
      <c r="U11" s="52">
        <v>285.20917333151999</v>
      </c>
      <c r="V11" s="158"/>
      <c r="W11" s="178">
        <v>2.2778230737871864E-2</v>
      </c>
      <c r="X11" s="5"/>
      <c r="Y11" s="5"/>
      <c r="Z11" s="5"/>
      <c r="AA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v>254.365392520352</v>
      </c>
      <c r="K12" s="50">
        <v>254.365392520352</v>
      </c>
      <c r="L12" s="50">
        <v>260.94368126070401</v>
      </c>
      <c r="M12" s="50">
        <v>260.94368126070401</v>
      </c>
      <c r="N12" s="50">
        <v>268.53514393651199</v>
      </c>
      <c r="O12" s="50">
        <v>268.53514393651199</v>
      </c>
      <c r="P12" s="50">
        <v>270.38528764473602</v>
      </c>
      <c r="Q12" s="50">
        <v>270.38528764473602</v>
      </c>
      <c r="R12" s="50">
        <v>277.81522983807997</v>
      </c>
      <c r="S12" s="50">
        <v>277.81522983807997</v>
      </c>
      <c r="T12" s="50">
        <v>273.51291153244802</v>
      </c>
      <c r="U12" s="50">
        <v>282.45527278886397</v>
      </c>
      <c r="V12" s="158"/>
      <c r="W12" s="177">
        <v>3.2694475760991923E-2</v>
      </c>
      <c r="X12" s="5"/>
      <c r="Y12" s="5"/>
      <c r="Z12" s="5"/>
      <c r="AA12" s="5"/>
    </row>
    <row r="13" spans="1:28">
      <c r="B13" s="51" t="s">
        <v>7</v>
      </c>
      <c r="C13" s="52">
        <v>215.636949096</v>
      </c>
      <c r="D13" s="52">
        <v>226.25182889664001</v>
      </c>
      <c r="E13" s="52">
        <v>226.25182889664001</v>
      </c>
      <c r="F13" s="52">
        <v>233.58419566655999</v>
      </c>
      <c r="G13" s="52">
        <v>233.58419566655999</v>
      </c>
      <c r="H13" s="52">
        <v>235.6730675952</v>
      </c>
      <c r="I13" s="52">
        <v>235.6730675952</v>
      </c>
      <c r="J13" s="52">
        <v>247.7515787472</v>
      </c>
      <c r="K13" s="52">
        <v>247.7515787472</v>
      </c>
      <c r="L13" s="52">
        <v>254.47291495296</v>
      </c>
      <c r="M13" s="52">
        <v>254.47291495296</v>
      </c>
      <c r="N13" s="52">
        <v>260.45533047648001</v>
      </c>
      <c r="O13" s="52">
        <v>260.45533047648001</v>
      </c>
      <c r="P13" s="52">
        <v>266.52300607871996</v>
      </c>
      <c r="Q13" s="52">
        <v>266.52300607871996</v>
      </c>
      <c r="R13" s="52">
        <v>272.54805164160001</v>
      </c>
      <c r="S13" s="52">
        <v>272.54805164160001</v>
      </c>
      <c r="T13" s="52">
        <v>268.82502820416005</v>
      </c>
      <c r="U13" s="52">
        <v>279.76673830656</v>
      </c>
      <c r="V13" s="158"/>
      <c r="W13" s="178">
        <v>4.0701976953166109E-2</v>
      </c>
      <c r="X13" s="5"/>
      <c r="Y13" s="5"/>
      <c r="Z13" s="5"/>
      <c r="AA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v>244.75326597888002</v>
      </c>
      <c r="K14" s="50">
        <v>247.25422828800001</v>
      </c>
      <c r="L14" s="50">
        <v>251.40355211904</v>
      </c>
      <c r="M14" s="50">
        <v>251.40355211904</v>
      </c>
      <c r="N14" s="50">
        <v>259.26168937439996</v>
      </c>
      <c r="O14" s="50">
        <v>259.57430966303997</v>
      </c>
      <c r="P14" s="50">
        <v>264.76096445184004</v>
      </c>
      <c r="Q14" s="50">
        <v>264.76096445184004</v>
      </c>
      <c r="R14" s="50">
        <v>270.21760948992005</v>
      </c>
      <c r="S14" s="50">
        <v>267.54612702335993</v>
      </c>
      <c r="T14" s="50">
        <v>268.65450804672003</v>
      </c>
      <c r="U14" s="50">
        <v>277.74891644351999</v>
      </c>
      <c r="V14" s="158"/>
      <c r="W14" s="177">
        <v>3.3851687295038471E-2</v>
      </c>
      <c r="X14" s="5"/>
      <c r="Y14" s="5"/>
      <c r="Z14" s="5"/>
      <c r="AA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v>242.486295219136</v>
      </c>
      <c r="K15" s="52">
        <v>243.954663241536</v>
      </c>
      <c r="L15" s="52">
        <v>249.47572700576001</v>
      </c>
      <c r="M15" s="52">
        <v>251.913217922944</v>
      </c>
      <c r="N15" s="52">
        <v>255.42261749648</v>
      </c>
      <c r="O15" s="52">
        <v>258.35935354128003</v>
      </c>
      <c r="P15" s="52">
        <v>264.761438118944</v>
      </c>
      <c r="Q15" s="52">
        <v>264.57055027603201</v>
      </c>
      <c r="R15" s="52">
        <v>267.85969464620797</v>
      </c>
      <c r="S15" s="52">
        <v>266.963990152544</v>
      </c>
      <c r="T15" s="52">
        <v>268.13868457046402</v>
      </c>
      <c r="U15" s="52">
        <v>278.343842326144</v>
      </c>
      <c r="V15" s="158"/>
      <c r="W15" s="178">
        <v>3.805925195772402E-2</v>
      </c>
      <c r="X15" s="5"/>
      <c r="Y15" s="5"/>
      <c r="Z15" s="5"/>
      <c r="AA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v>242.57913397152001</v>
      </c>
      <c r="K16" s="50">
        <v>243.38910471936003</v>
      </c>
      <c r="L16" s="50">
        <v>249.59888045279999</v>
      </c>
      <c r="M16" s="50">
        <v>252.49772312927999</v>
      </c>
      <c r="N16" s="50">
        <v>253.97556449376</v>
      </c>
      <c r="O16" s="50">
        <v>257.6985879312</v>
      </c>
      <c r="P16" s="50">
        <v>264.34887407136</v>
      </c>
      <c r="Q16" s="50">
        <v>264.63307433376002</v>
      </c>
      <c r="R16" s="50">
        <v>267.27613677408004</v>
      </c>
      <c r="S16" s="50">
        <v>264.94569462240003</v>
      </c>
      <c r="T16" s="50">
        <v>266.79299632800002</v>
      </c>
      <c r="U16" s="50">
        <v>276.47001526271998</v>
      </c>
      <c r="V16" s="158"/>
      <c r="W16" s="177">
        <v>3.627163781624488E-2</v>
      </c>
      <c r="X16" s="5"/>
      <c r="Y16" s="5"/>
      <c r="Z16" s="5"/>
      <c r="AA16" s="5"/>
    </row>
    <row r="17" spans="2:27">
      <c r="B17" s="51" t="s">
        <v>11</v>
      </c>
      <c r="C17" s="52">
        <v>220.49014224358402</v>
      </c>
      <c r="D17" s="52">
        <v>223.368143567488</v>
      </c>
      <c r="E17" s="52">
        <v>221.29774465590398</v>
      </c>
      <c r="F17" s="52">
        <v>227.62641083244802</v>
      </c>
      <c r="G17" s="52">
        <v>232.29582114367997</v>
      </c>
      <c r="H17" s="52">
        <v>235.05635302579199</v>
      </c>
      <c r="I17" s="52">
        <v>234.982934624672</v>
      </c>
      <c r="J17" s="52">
        <v>243.02959138742401</v>
      </c>
      <c r="K17" s="52">
        <v>244.96783717699199</v>
      </c>
      <c r="L17" s="52">
        <v>251.09093183040002</v>
      </c>
      <c r="M17" s="52">
        <v>253.44032066624001</v>
      </c>
      <c r="N17" s="52">
        <v>254.73248452595197</v>
      </c>
      <c r="O17" s="52">
        <v>257.052506001344</v>
      </c>
      <c r="P17" s="52">
        <v>265.818663095072</v>
      </c>
      <c r="Q17" s="52">
        <v>264.52649923536001</v>
      </c>
      <c r="R17" s="52">
        <v>267.008041193216</v>
      </c>
      <c r="S17" s="52">
        <v>265.05511172342398</v>
      </c>
      <c r="T17" s="52">
        <v>264.13003986931204</v>
      </c>
      <c r="U17" s="52">
        <v>275.99445349030401</v>
      </c>
      <c r="V17" s="158"/>
      <c r="W17" s="178">
        <v>4.4918834778741257E-2</v>
      </c>
      <c r="X17" s="5"/>
      <c r="Y17" s="5"/>
      <c r="Z17" s="5"/>
      <c r="AA17" s="5"/>
    </row>
    <row r="18" spans="2:27">
      <c r="B18" s="49" t="s">
        <v>12</v>
      </c>
      <c r="C18" s="50">
        <v>222.17355513120003</v>
      </c>
      <c r="D18" s="50">
        <v>226.05288871296</v>
      </c>
      <c r="E18" s="50">
        <v>224.23400703359999</v>
      </c>
      <c r="F18" s="50">
        <v>229.53434192736</v>
      </c>
      <c r="G18" s="50">
        <v>235.26097721471999</v>
      </c>
      <c r="H18" s="50">
        <v>239.02663069152001</v>
      </c>
      <c r="I18" s="50">
        <v>238.58612028480002</v>
      </c>
      <c r="J18" s="50">
        <v>246.31636742207999</v>
      </c>
      <c r="K18" s="50">
        <v>247.79420878656003</v>
      </c>
      <c r="L18" s="50">
        <v>253.67715421823999</v>
      </c>
      <c r="M18" s="50">
        <v>256.60441692096003</v>
      </c>
      <c r="N18" s="50">
        <v>257.98278819360002</v>
      </c>
      <c r="O18" s="50">
        <v>260.96689094880003</v>
      </c>
      <c r="P18" s="50">
        <v>267.87295732512001</v>
      </c>
      <c r="Q18" s="50">
        <v>267.00614652479999</v>
      </c>
      <c r="R18" s="50">
        <v>268.62608802048004</v>
      </c>
      <c r="S18" s="50">
        <v>267.61717708895998</v>
      </c>
      <c r="T18" s="50">
        <v>266.35248592127999</v>
      </c>
      <c r="U18" s="50"/>
      <c r="V18" s="158"/>
      <c r="W18" s="177"/>
      <c r="X18" s="5"/>
      <c r="Y18" s="5"/>
      <c r="Z18" s="5"/>
      <c r="AA18" s="5"/>
    </row>
    <row r="19" spans="2:27">
      <c r="B19" s="51" t="s">
        <v>2</v>
      </c>
      <c r="C19" s="52">
        <v>227.00495959200001</v>
      </c>
      <c r="D19" s="52">
        <v>229.2785616912</v>
      </c>
      <c r="E19" s="52">
        <v>229.2785616912</v>
      </c>
      <c r="F19" s="52">
        <v>232.94474507616002</v>
      </c>
      <c r="G19" s="52">
        <v>232.94474507616002</v>
      </c>
      <c r="H19" s="52">
        <v>243.11911447007998</v>
      </c>
      <c r="I19" s="52">
        <v>243.11911447007998</v>
      </c>
      <c r="J19" s="52">
        <v>251.37513209280002</v>
      </c>
      <c r="K19" s="52">
        <v>251.37513209280002</v>
      </c>
      <c r="L19" s="52">
        <v>257.59911783935996</v>
      </c>
      <c r="M19" s="52">
        <v>257.59911783935996</v>
      </c>
      <c r="N19" s="52">
        <v>264.47676418944002</v>
      </c>
      <c r="O19" s="52">
        <v>264.47676418944002</v>
      </c>
      <c r="P19" s="52">
        <v>275.17690406879996</v>
      </c>
      <c r="Q19" s="52">
        <v>275.17690406879996</v>
      </c>
      <c r="R19" s="52">
        <v>274.36693332096002</v>
      </c>
      <c r="S19" s="52">
        <v>274.36693332096002</v>
      </c>
      <c r="T19" s="52">
        <v>272.44858154975998</v>
      </c>
      <c r="U19" s="52"/>
      <c r="V19" s="158"/>
      <c r="W19" s="178"/>
      <c r="X19" s="5"/>
      <c r="Y19" s="5"/>
      <c r="Z19" s="5"/>
      <c r="AA19" s="5"/>
    </row>
    <row r="20" spans="2:27">
      <c r="B20" s="49" t="s">
        <v>3</v>
      </c>
      <c r="C20" s="127">
        <v>238.74090792771429</v>
      </c>
      <c r="D20" s="50">
        <v>232.11751931238859</v>
      </c>
      <c r="E20" s="50">
        <v>232.18044937049143</v>
      </c>
      <c r="F20" s="50">
        <v>237.19912150419427</v>
      </c>
      <c r="G20" s="127">
        <v>256.5973119144</v>
      </c>
      <c r="H20" s="50">
        <v>247.92869641073142</v>
      </c>
      <c r="I20" s="50">
        <v>250.25710856053712</v>
      </c>
      <c r="J20" s="50">
        <v>254.3947598808</v>
      </c>
      <c r="K20" s="127">
        <v>265.9424255426743</v>
      </c>
      <c r="L20" s="50">
        <v>262.6385974922743</v>
      </c>
      <c r="M20" s="50">
        <v>267.02796904494858</v>
      </c>
      <c r="N20" s="50">
        <v>266.91784144326857</v>
      </c>
      <c r="O20" s="127">
        <v>281.53334743765714</v>
      </c>
      <c r="P20" s="130">
        <v>278.22951938725714</v>
      </c>
      <c r="Q20" s="50">
        <v>275.94830478102858</v>
      </c>
      <c r="R20" s="50">
        <v>278.74869236660572</v>
      </c>
      <c r="S20" s="127">
        <v>276.23040504148963</v>
      </c>
      <c r="T20" s="127">
        <v>278.87455248281145</v>
      </c>
      <c r="U20" s="50"/>
      <c r="V20" s="158"/>
      <c r="W20" s="177"/>
      <c r="X20" s="5"/>
      <c r="Y20" s="5"/>
      <c r="Z20" s="5"/>
      <c r="AA20" s="5"/>
    </row>
    <row r="21" spans="2:27">
      <c r="B21" s="51" t="s">
        <v>4</v>
      </c>
      <c r="C21" s="52">
        <v>233.88260594208</v>
      </c>
      <c r="D21" s="52">
        <v>234.25206628320001</v>
      </c>
      <c r="E21" s="52">
        <v>234.25206628320001</v>
      </c>
      <c r="F21" s="52">
        <v>241.41391289568003</v>
      </c>
      <c r="G21" s="52">
        <v>241.41391289568003</v>
      </c>
      <c r="H21" s="52">
        <v>251.19040192224003</v>
      </c>
      <c r="I21" s="52">
        <v>251.19040192224003</v>
      </c>
      <c r="J21" s="52">
        <v>256.98808727520003</v>
      </c>
      <c r="K21" s="52">
        <v>256.98808727520003</v>
      </c>
      <c r="L21" s="52">
        <v>266.29564586880002</v>
      </c>
      <c r="M21" s="52">
        <v>266.29564586880002</v>
      </c>
      <c r="N21" s="52">
        <v>267.7876972464</v>
      </c>
      <c r="O21" s="52">
        <v>267.7876972464</v>
      </c>
      <c r="P21" s="52">
        <v>281.31562973664001</v>
      </c>
      <c r="Q21" s="52">
        <v>281.31562973664001</v>
      </c>
      <c r="R21" s="52">
        <v>281.51456992032001</v>
      </c>
      <c r="S21" s="52">
        <v>281.51456992032001</v>
      </c>
      <c r="T21" s="52">
        <v>282.40980074688002</v>
      </c>
      <c r="U21" s="52"/>
      <c r="V21" s="158"/>
      <c r="W21" s="178"/>
      <c r="X21" s="5"/>
      <c r="Y21" s="5"/>
      <c r="Z21" s="5"/>
      <c r="AA21" s="5"/>
    </row>
    <row r="22" spans="2:27">
      <c r="B22" s="53" t="s">
        <v>27</v>
      </c>
      <c r="C22" s="54">
        <v>228.91696552172448</v>
      </c>
      <c r="D22" s="54">
        <v>228.52714398372294</v>
      </c>
      <c r="E22" s="54">
        <v>234.02929999532975</v>
      </c>
      <c r="F22" s="54">
        <v>239.96351826887016</v>
      </c>
      <c r="G22" s="54">
        <v>239.30788024081315</v>
      </c>
      <c r="H22" s="54">
        <v>241.16436170636715</v>
      </c>
      <c r="I22" s="54">
        <v>243.4188094865122</v>
      </c>
      <c r="J22" s="54">
        <v>249.78871065546608</v>
      </c>
      <c r="K22" s="54">
        <v>252.33061958701646</v>
      </c>
      <c r="L22" s="54">
        <v>257.06497707221916</v>
      </c>
      <c r="M22" s="54">
        <v>261.05129453357853</v>
      </c>
      <c r="N22" s="54">
        <v>262.61540819689117</v>
      </c>
      <c r="O22" s="54">
        <v>264.94775235654032</v>
      </c>
      <c r="P22" s="54">
        <v>270.21149723770128</v>
      </c>
      <c r="Q22" s="54">
        <v>272.41163551564802</v>
      </c>
      <c r="R22" s="54">
        <v>273.95402537808138</v>
      </c>
      <c r="S22" s="54">
        <v>273.32162139692713</v>
      </c>
      <c r="T22" s="54">
        <v>272.80945385517299</v>
      </c>
      <c r="U22" s="54"/>
      <c r="V22" s="161"/>
      <c r="W22" s="167">
        <v>3.1159511912472314E-2</v>
      </c>
      <c r="X22" s="5"/>
      <c r="Y22" s="5"/>
      <c r="Z22" s="5"/>
      <c r="AA22" s="5"/>
    </row>
    <row r="23" spans="2:27">
      <c r="B23" s="43"/>
      <c r="C23" s="5"/>
      <c r="D23" s="5"/>
      <c r="E23" s="5"/>
      <c r="F23" s="5"/>
      <c r="G23" s="5"/>
      <c r="H23" s="5"/>
      <c r="I23" s="5"/>
      <c r="J23" s="5"/>
      <c r="K23" s="55"/>
      <c r="L23" s="56"/>
      <c r="M23" s="56"/>
      <c r="N23" s="56"/>
      <c r="O23" s="56"/>
      <c r="P23" s="56"/>
      <c r="Q23" s="61"/>
      <c r="R23" s="56"/>
      <c r="S23" s="56"/>
      <c r="T23" s="5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6666.2439848937602</v>
      </c>
      <c r="D27" s="58">
        <v>7100.5872459196808</v>
      </c>
      <c r="E27" s="58">
        <v>7113.3620477145605</v>
      </c>
      <c r="F27" s="58">
        <v>7233.1808783424003</v>
      </c>
      <c r="G27" s="58">
        <v>7335.3792927014401</v>
      </c>
      <c r="H27" s="58">
        <v>7590.8753285990397</v>
      </c>
      <c r="I27" s="58">
        <v>7598.3640055132801</v>
      </c>
      <c r="J27" s="58">
        <v>7700.1219094655999</v>
      </c>
      <c r="K27" s="58">
        <v>7838.8826875824006</v>
      </c>
      <c r="L27" s="58">
        <v>7905.8402694038405</v>
      </c>
      <c r="M27" s="58">
        <v>8075.4367759910401</v>
      </c>
      <c r="N27" s="58">
        <v>8110.6776085286401</v>
      </c>
      <c r="O27" s="58">
        <v>8119.9283270697606</v>
      </c>
      <c r="P27" s="58">
        <v>8230.4964391564808</v>
      </c>
      <c r="Q27" s="58">
        <v>8523.8763700319996</v>
      </c>
      <c r="R27" s="58">
        <v>8434.4527574678414</v>
      </c>
      <c r="S27" s="58">
        <v>8459.5618506508799</v>
      </c>
      <c r="T27" s="58">
        <v>8541.4967863008005</v>
      </c>
      <c r="U27" s="58">
        <v>8541.4967863008005</v>
      </c>
      <c r="V27" s="5"/>
      <c r="W27" s="159">
        <v>0</v>
      </c>
      <c r="X27" s="58">
        <v>8427.228386797633</v>
      </c>
      <c r="Y27" s="159">
        <v>1.3559428350391478E-2</v>
      </c>
      <c r="Z27" s="58">
        <v>8460.5897082665597</v>
      </c>
      <c r="AA27" s="159">
        <v>9.5628178205107162E-3</v>
      </c>
    </row>
    <row r="28" spans="2:27">
      <c r="B28" s="51" t="s">
        <v>0</v>
      </c>
      <c r="C28" s="59">
        <v>7133.6255264236797</v>
      </c>
      <c r="D28" s="59">
        <v>7359.6073650710396</v>
      </c>
      <c r="E28" s="59">
        <v>7402.7773849296</v>
      </c>
      <c r="F28" s="59">
        <v>7507.6188617289599</v>
      </c>
      <c r="G28" s="59">
        <v>7611.1388073081598</v>
      </c>
      <c r="H28" s="59">
        <v>7753.4236686787208</v>
      </c>
      <c r="I28" s="59">
        <v>7846.8118749033601</v>
      </c>
      <c r="J28" s="59">
        <v>7970.5952991916811</v>
      </c>
      <c r="K28" s="59">
        <v>8117.7257750361596</v>
      </c>
      <c r="L28" s="59">
        <v>8199.2202002793601</v>
      </c>
      <c r="M28" s="59">
        <v>8348.5532281574397</v>
      </c>
      <c r="N28" s="59">
        <v>8427.4045909603192</v>
      </c>
      <c r="O28" s="59">
        <v>8395.2473312697603</v>
      </c>
      <c r="P28" s="59">
        <v>8357.3634362918401</v>
      </c>
      <c r="Q28" s="59">
        <v>8746.3341254255993</v>
      </c>
      <c r="R28" s="59">
        <v>8702.2830847536006</v>
      </c>
      <c r="S28" s="59">
        <v>8745.0125942054401</v>
      </c>
      <c r="T28" s="59">
        <v>8644.5762214732804</v>
      </c>
      <c r="U28" s="59">
        <v>8841.4843732771205</v>
      </c>
      <c r="V28" s="57"/>
      <c r="W28" s="160">
        <v>2.277823073787201E-2</v>
      </c>
      <c r="X28" s="59">
        <v>8639.1138924299539</v>
      </c>
      <c r="Y28" s="160">
        <v>2.3424911786901426E-2</v>
      </c>
      <c r="Z28" s="59">
        <v>8697.2906334774398</v>
      </c>
      <c r="AA28" s="160">
        <v>1.6579156185105859E-2</v>
      </c>
    </row>
    <row r="29" spans="2:27">
      <c r="B29" s="49" t="s">
        <v>6</v>
      </c>
      <c r="C29" s="58">
        <v>6818.6605856188798</v>
      </c>
      <c r="D29" s="58">
        <v>7022.6169039302395</v>
      </c>
      <c r="E29" s="58">
        <v>7019.5333310832002</v>
      </c>
      <c r="F29" s="58">
        <v>7205.4287227190398</v>
      </c>
      <c r="G29" s="58">
        <v>7276.3508982009598</v>
      </c>
      <c r="H29" s="58">
        <v>7345.9515424627198</v>
      </c>
      <c r="I29" s="58">
        <v>7460.0437378031993</v>
      </c>
      <c r="J29" s="58">
        <v>7630.9617756105599</v>
      </c>
      <c r="K29" s="58">
        <v>7710.2536488201604</v>
      </c>
      <c r="L29" s="58">
        <v>7828.3104378211201</v>
      </c>
      <c r="M29" s="58">
        <v>7955.6179453632003</v>
      </c>
      <c r="N29" s="58">
        <v>8056.05431809536</v>
      </c>
      <c r="O29" s="58">
        <v>8028.3021624720004</v>
      </c>
      <c r="P29" s="58">
        <v>8111.5586293420802</v>
      </c>
      <c r="Q29" s="58">
        <v>8344.1481240902394</v>
      </c>
      <c r="R29" s="58">
        <v>8334.4568951423989</v>
      </c>
      <c r="S29" s="58">
        <v>8346.7911865305614</v>
      </c>
      <c r="T29" s="58">
        <v>8205.3873459734405</v>
      </c>
      <c r="U29" s="58">
        <v>8473.6581836659188</v>
      </c>
      <c r="V29" s="5"/>
      <c r="W29" s="159">
        <v>3.2694475760991937E-2</v>
      </c>
      <c r="X29" s="58">
        <v>8240.1876681043195</v>
      </c>
      <c r="Y29" s="159">
        <v>2.8333155137389099E-2</v>
      </c>
      <c r="Z29" s="58">
        <v>8248.4105290297593</v>
      </c>
      <c r="AA29" s="159">
        <v>2.7308007263146639E-2</v>
      </c>
    </row>
    <row r="30" spans="2:27">
      <c r="B30" s="51" t="s">
        <v>7</v>
      </c>
      <c r="C30" s="59">
        <v>6684.7454219760002</v>
      </c>
      <c r="D30" s="59">
        <v>7013.8066957958399</v>
      </c>
      <c r="E30" s="59">
        <v>7056.0956948409603</v>
      </c>
      <c r="F30" s="59">
        <v>7241.1100656633598</v>
      </c>
      <c r="G30" s="59">
        <v>7259.1709923388798</v>
      </c>
      <c r="H30" s="59">
        <v>7305.8650954511995</v>
      </c>
      <c r="I30" s="59">
        <v>7395.2887080153596</v>
      </c>
      <c r="J30" s="59">
        <v>7680.2989411631997</v>
      </c>
      <c r="K30" s="59">
        <v>7780.7353138953604</v>
      </c>
      <c r="L30" s="59">
        <v>7888.6603635417596</v>
      </c>
      <c r="M30" s="59">
        <v>8047.2441099609596</v>
      </c>
      <c r="N30" s="59">
        <v>8074.115244770881</v>
      </c>
      <c r="O30" s="59">
        <v>8094.3787234800011</v>
      </c>
      <c r="P30" s="59">
        <v>8262.2131884403188</v>
      </c>
      <c r="Q30" s="59">
        <v>8412.4272371318384</v>
      </c>
      <c r="R30" s="59">
        <v>8448.9896008896012</v>
      </c>
      <c r="S30" s="59">
        <v>8363.0900715791995</v>
      </c>
      <c r="T30" s="59">
        <v>8333.5758743289607</v>
      </c>
      <c r="U30" s="59">
        <v>8672.76888750336</v>
      </c>
      <c r="V30" s="5"/>
      <c r="W30" s="160">
        <v>4.0701976953166213E-2</v>
      </c>
      <c r="X30" s="59">
        <v>8358.1563550239371</v>
      </c>
      <c r="Y30" s="160">
        <v>3.7641379164953692E-2</v>
      </c>
      <c r="Z30" s="59">
        <v>8372.0471165158397</v>
      </c>
      <c r="AA30" s="160">
        <v>3.5919741826855756E-2</v>
      </c>
    </row>
    <row r="31" spans="2:27">
      <c r="B31" s="49" t="s">
        <v>8</v>
      </c>
      <c r="C31" s="58">
        <v>6838.924064328</v>
      </c>
      <c r="D31" s="58">
        <v>6938.9199266534406</v>
      </c>
      <c r="E31" s="58">
        <v>6933.6338017728003</v>
      </c>
      <c r="F31" s="58">
        <v>7090.4555065651202</v>
      </c>
      <c r="G31" s="58">
        <v>7234.0618991558404</v>
      </c>
      <c r="H31" s="58">
        <v>7225.6922014281599</v>
      </c>
      <c r="I31" s="58">
        <v>7395.7292184220796</v>
      </c>
      <c r="J31" s="58">
        <v>7587.3512453452804</v>
      </c>
      <c r="K31" s="58">
        <v>7664.8810769279999</v>
      </c>
      <c r="L31" s="58">
        <v>7793.5101156902401</v>
      </c>
      <c r="M31" s="58">
        <v>7950.7723308892801</v>
      </c>
      <c r="N31" s="58">
        <v>8037.1123706063991</v>
      </c>
      <c r="O31" s="58">
        <v>8046.8035995542396</v>
      </c>
      <c r="P31" s="58">
        <v>8207.5898980070415</v>
      </c>
      <c r="Q31" s="58">
        <v>8246.795324205119</v>
      </c>
      <c r="R31" s="58">
        <v>8376.7458941875211</v>
      </c>
      <c r="S31" s="58">
        <v>8293.9299377241587</v>
      </c>
      <c r="T31" s="58">
        <v>8328.2897494483204</v>
      </c>
      <c r="U31" s="58">
        <v>8610.2164097491204</v>
      </c>
      <c r="V31" s="5"/>
      <c r="W31" s="159">
        <v>3.3851687295038513E-2</v>
      </c>
      <c r="X31" s="58">
        <v>8297.5421230592638</v>
      </c>
      <c r="Y31" s="159">
        <v>3.7682759792314835E-2</v>
      </c>
      <c r="Z31" s="58">
        <v>8344.4417976947207</v>
      </c>
      <c r="AA31" s="159">
        <v>3.1850496234250736E-2</v>
      </c>
    </row>
    <row r="32" spans="2:27">
      <c r="B32" s="51" t="s">
        <v>9</v>
      </c>
      <c r="C32" s="59">
        <v>6550.8302583331206</v>
      </c>
      <c r="D32" s="59">
        <v>6663.16041204672</v>
      </c>
      <c r="E32" s="59">
        <v>6625.7170274755199</v>
      </c>
      <c r="F32" s="59">
        <v>6845.9722308355203</v>
      </c>
      <c r="G32" s="59">
        <v>6952.5757492617604</v>
      </c>
      <c r="H32" s="59">
        <v>6910.2867502166409</v>
      </c>
      <c r="I32" s="59">
        <v>6973.7202487843197</v>
      </c>
      <c r="J32" s="59">
        <v>7274.5888565740797</v>
      </c>
      <c r="K32" s="59">
        <v>7318.6398972460802</v>
      </c>
      <c r="L32" s="59">
        <v>7484.2718101728005</v>
      </c>
      <c r="M32" s="59">
        <v>7557.3965376883198</v>
      </c>
      <c r="N32" s="59">
        <v>7662.6785248943997</v>
      </c>
      <c r="O32" s="59">
        <v>7750.7806062384007</v>
      </c>
      <c r="P32" s="59">
        <v>7942.8431435683196</v>
      </c>
      <c r="Q32" s="59">
        <v>7937.1165082809603</v>
      </c>
      <c r="R32" s="59">
        <v>8035.7908393862399</v>
      </c>
      <c r="S32" s="59">
        <v>8008.9197045763203</v>
      </c>
      <c r="T32" s="59">
        <v>8044.1605371139203</v>
      </c>
      <c r="U32" s="59">
        <v>8350.3152697843198</v>
      </c>
      <c r="V32" s="57"/>
      <c r="W32" s="160">
        <v>3.8059251957724041E-2</v>
      </c>
      <c r="X32" s="59">
        <v>8000.8143130926719</v>
      </c>
      <c r="Y32" s="160">
        <v>4.368317311398151E-2</v>
      </c>
      <c r="Z32" s="59">
        <v>8041.3706378713605</v>
      </c>
      <c r="AA32" s="160">
        <v>3.8419399605580162E-2</v>
      </c>
    </row>
    <row r="33" spans="2:27">
      <c r="B33" s="49" t="s">
        <v>10</v>
      </c>
      <c r="C33" s="58">
        <v>6779.8956698275206</v>
      </c>
      <c r="D33" s="58">
        <v>6878.5700009328002</v>
      </c>
      <c r="E33" s="58">
        <v>6793.5514924358404</v>
      </c>
      <c r="F33" s="58">
        <v>7005.8775084748804</v>
      </c>
      <c r="G33" s="58">
        <v>7170.6284005881598</v>
      </c>
      <c r="H33" s="58">
        <v>7165.7827861142405</v>
      </c>
      <c r="I33" s="58">
        <v>7257.4089507120007</v>
      </c>
      <c r="J33" s="58">
        <v>7519.9531531171206</v>
      </c>
      <c r="K33" s="58">
        <v>7545.062246300161</v>
      </c>
      <c r="L33" s="58">
        <v>7737.5652940368</v>
      </c>
      <c r="M33" s="58">
        <v>7827.4294170076801</v>
      </c>
      <c r="N33" s="58">
        <v>7873.2424993065597</v>
      </c>
      <c r="O33" s="58">
        <v>7988.6562258672002</v>
      </c>
      <c r="P33" s="58">
        <v>8194.8150962121599</v>
      </c>
      <c r="Q33" s="58">
        <v>8203.6253043465604</v>
      </c>
      <c r="R33" s="58">
        <v>8285.560239996481</v>
      </c>
      <c r="S33" s="58">
        <v>8213.3165332944009</v>
      </c>
      <c r="T33" s="58">
        <v>8270.5828861680002</v>
      </c>
      <c r="U33" s="151">
        <v>8570.5704731443202</v>
      </c>
      <c r="V33" s="5"/>
      <c r="W33" s="159">
        <v>3.6271637816245095E-2</v>
      </c>
      <c r="X33" s="58">
        <v>8245.0332825782407</v>
      </c>
      <c r="Y33" s="159">
        <v>3.9482823101992803E-2</v>
      </c>
      <c r="Z33" s="58">
        <v>8275.5753374441611</v>
      </c>
      <c r="AA33" s="159">
        <v>3.5646480597597341E-2</v>
      </c>
    </row>
    <row r="34" spans="2:27">
      <c r="B34" s="51" t="s">
        <v>11</v>
      </c>
      <c r="C34" s="59">
        <v>6614.7042673075202</v>
      </c>
      <c r="D34" s="59">
        <v>6701.0443070246401</v>
      </c>
      <c r="E34" s="59">
        <v>6638.9323396771197</v>
      </c>
      <c r="F34" s="59">
        <v>6828.7923249734404</v>
      </c>
      <c r="G34" s="59">
        <v>6968.8746343103994</v>
      </c>
      <c r="H34" s="59">
        <v>7051.6905907737601</v>
      </c>
      <c r="I34" s="59">
        <v>7049.4880387401599</v>
      </c>
      <c r="J34" s="59">
        <v>7290.8877416227206</v>
      </c>
      <c r="K34" s="59">
        <v>7349.0351153097599</v>
      </c>
      <c r="L34" s="59">
        <v>7532.7279549120003</v>
      </c>
      <c r="M34" s="59">
        <v>7603.2096199872003</v>
      </c>
      <c r="N34" s="59">
        <v>7641.9745357785596</v>
      </c>
      <c r="O34" s="59">
        <v>7711.5751800403195</v>
      </c>
      <c r="P34" s="59">
        <v>7974.5598928521595</v>
      </c>
      <c r="Q34" s="59">
        <v>7935.7949770608002</v>
      </c>
      <c r="R34" s="59">
        <v>8010.2412357964795</v>
      </c>
      <c r="S34" s="59">
        <v>7951.6533517027201</v>
      </c>
      <c r="T34" s="59">
        <v>7923.9011960793605</v>
      </c>
      <c r="U34" s="175">
        <v>8279.8336047091198</v>
      </c>
      <c r="V34" s="5"/>
      <c r="W34" s="160">
        <v>4.4918834778741284E-2</v>
      </c>
      <c r="X34" s="59">
        <v>7953.6796995736322</v>
      </c>
      <c r="Y34" s="160">
        <v>4.100666829127797E-2</v>
      </c>
      <c r="Z34" s="59">
        <v>7952.6812093184008</v>
      </c>
      <c r="AA34" s="160">
        <v>4.1137370753323355E-2</v>
      </c>
    </row>
    <row r="35" spans="2:27">
      <c r="B35" s="49" t="s">
        <v>12</v>
      </c>
      <c r="C35" s="58">
        <v>6887.3802090672007</v>
      </c>
      <c r="D35" s="58">
        <v>7007.6395501017596</v>
      </c>
      <c r="E35" s="58">
        <v>6951.2542180415994</v>
      </c>
      <c r="F35" s="58">
        <v>7115.5645997481597</v>
      </c>
      <c r="G35" s="58">
        <v>7293.0902936563198</v>
      </c>
      <c r="H35" s="58">
        <v>7409.8255514371203</v>
      </c>
      <c r="I35" s="58">
        <v>7396.1697288288005</v>
      </c>
      <c r="J35" s="58">
        <v>7635.8073900844802</v>
      </c>
      <c r="K35" s="58">
        <v>7681.6204723833607</v>
      </c>
      <c r="L35" s="58">
        <v>7863.9917807654401</v>
      </c>
      <c r="M35" s="58">
        <v>7954.7369245497603</v>
      </c>
      <c r="N35" s="58">
        <v>7997.4664340016006</v>
      </c>
      <c r="O35" s="58">
        <v>8089.9736194128009</v>
      </c>
      <c r="P35" s="58">
        <v>8304.0616770787201</v>
      </c>
      <c r="Q35" s="58">
        <v>8277.1905422687996</v>
      </c>
      <c r="R35" s="58">
        <v>8327.4087286348804</v>
      </c>
      <c r="S35" s="58">
        <v>8296.1324897577597</v>
      </c>
      <c r="T35" s="58">
        <v>8256.9270635596804</v>
      </c>
      <c r="U35" s="151"/>
      <c r="V35" s="5"/>
      <c r="W35" s="159"/>
      <c r="X35" s="58">
        <v>8284.5030150203529</v>
      </c>
      <c r="Y35" s="159"/>
      <c r="Z35" s="58">
        <v>8280.4209519180804</v>
      </c>
      <c r="AA35" s="159"/>
    </row>
    <row r="36" spans="2:27">
      <c r="B36" s="51" t="s">
        <v>2</v>
      </c>
      <c r="C36" s="59">
        <v>7037.1537473520002</v>
      </c>
      <c r="D36" s="59">
        <v>7107.6354124272002</v>
      </c>
      <c r="E36" s="59">
        <v>7057.8577364678404</v>
      </c>
      <c r="F36" s="59">
        <v>7221.2870973609606</v>
      </c>
      <c r="G36" s="59">
        <v>7495.7250807475202</v>
      </c>
      <c r="H36" s="59">
        <v>7536.6925485724796</v>
      </c>
      <c r="I36" s="59">
        <v>7613.7818697484799</v>
      </c>
      <c r="J36" s="59">
        <v>7792.6290948768001</v>
      </c>
      <c r="K36" s="59">
        <v>7793.9506260969601</v>
      </c>
      <c r="L36" s="59">
        <v>7985.5726530201591</v>
      </c>
      <c r="M36" s="59">
        <v>8121.6903686966398</v>
      </c>
      <c r="N36" s="59">
        <v>8198.779689872641</v>
      </c>
      <c r="O36" s="59">
        <v>8315.5149476534407</v>
      </c>
      <c r="P36" s="59">
        <v>8530.484026132799</v>
      </c>
      <c r="Q36" s="59">
        <v>8391.7232480160001</v>
      </c>
      <c r="R36" s="59">
        <v>8505.3749329497605</v>
      </c>
      <c r="S36" s="59">
        <v>8406.2600914377599</v>
      </c>
      <c r="T36" s="59">
        <v>8445.9060280425601</v>
      </c>
      <c r="U36" s="175"/>
      <c r="V36" s="5"/>
      <c r="W36" s="160"/>
      <c r="X36" s="59">
        <v>8463.8788526367371</v>
      </c>
      <c r="Y36" s="160"/>
      <c r="Z36" s="59">
        <v>8465.7289963449603</v>
      </c>
      <c r="AA36" s="160"/>
    </row>
    <row r="37" spans="2:27">
      <c r="B37" s="49" t="s">
        <v>3</v>
      </c>
      <c r="C37" s="58">
        <v>6684.7454219760002</v>
      </c>
      <c r="D37" s="58">
        <v>6499.2905407468807</v>
      </c>
      <c r="E37" s="58">
        <v>6501.0525823737598</v>
      </c>
      <c r="F37" s="58">
        <v>6641.5754021174398</v>
      </c>
      <c r="G37" s="58">
        <v>7184.7247336031996</v>
      </c>
      <c r="H37" s="58">
        <v>6942.0034995004798</v>
      </c>
      <c r="I37" s="58">
        <v>7007.1990396950396</v>
      </c>
      <c r="J37" s="58">
        <v>7123.0532766624001</v>
      </c>
      <c r="K37" s="58">
        <v>7446.3879151948804</v>
      </c>
      <c r="L37" s="58">
        <v>7353.8807297836802</v>
      </c>
      <c r="M37" s="58">
        <v>7476.7831332585602</v>
      </c>
      <c r="N37" s="58">
        <v>7473.69956041152</v>
      </c>
      <c r="O37" s="58">
        <v>7882.9337282544002</v>
      </c>
      <c r="P37" s="58">
        <v>7790.4265428432</v>
      </c>
      <c r="Q37" s="58">
        <v>7726.5525338688003</v>
      </c>
      <c r="R37" s="58">
        <v>7804.9633862649607</v>
      </c>
      <c r="S37" s="58">
        <v>8010.6817462031995</v>
      </c>
      <c r="T37" s="58">
        <v>7808.48746951872</v>
      </c>
      <c r="U37" s="151"/>
      <c r="V37" s="5"/>
      <c r="W37" s="159"/>
      <c r="X37" s="58">
        <v>7787.7834804028798</v>
      </c>
      <c r="Y37" s="159"/>
      <c r="Z37" s="58">
        <v>7807.3127751008005</v>
      </c>
      <c r="AA37" s="159"/>
    </row>
    <row r="38" spans="2:27">
      <c r="B38" s="51" t="s">
        <v>4</v>
      </c>
      <c r="C38" s="59">
        <v>7250.3607842044803</v>
      </c>
      <c r="D38" s="59">
        <v>7261.8140547792</v>
      </c>
      <c r="E38" s="59">
        <v>7318.6398972460802</v>
      </c>
      <c r="F38" s="59">
        <v>7483.8312997660805</v>
      </c>
      <c r="G38" s="59">
        <v>7804.9633862649607</v>
      </c>
      <c r="H38" s="59">
        <v>7786.9024595894407</v>
      </c>
      <c r="I38" s="59">
        <v>7853.8600414108805</v>
      </c>
      <c r="J38" s="59">
        <v>7966.6307055312009</v>
      </c>
      <c r="K38" s="59">
        <v>8105.8319940547208</v>
      </c>
      <c r="L38" s="59">
        <v>8255.1650219328003</v>
      </c>
      <c r="M38" s="59">
        <v>8364.8521132060796</v>
      </c>
      <c r="N38" s="59">
        <v>8301.4186146384</v>
      </c>
      <c r="O38" s="59">
        <v>8546.7829111814408</v>
      </c>
      <c r="P38" s="59">
        <v>8720.7845218358398</v>
      </c>
      <c r="Q38" s="59">
        <v>8684.6626684847997</v>
      </c>
      <c r="R38" s="59">
        <v>8726.9516675299201</v>
      </c>
      <c r="S38" s="59">
        <v>8667.0422522160006</v>
      </c>
      <c r="T38" s="59">
        <v>8754.7038231532806</v>
      </c>
      <c r="U38" s="175"/>
      <c r="V38" s="5"/>
      <c r="W38" s="160"/>
      <c r="X38" s="59">
        <v>8728.3613008314242</v>
      </c>
      <c r="Y38" s="160"/>
      <c r="Z38" s="59">
        <v>8745.453104612161</v>
      </c>
      <c r="AA38" s="160"/>
    </row>
    <row r="39" spans="2:27">
      <c r="B39" s="53" t="s">
        <v>1</v>
      </c>
      <c r="C39" s="60">
        <v>81947.269941308157</v>
      </c>
      <c r="D39" s="60">
        <v>83554.692415429439</v>
      </c>
      <c r="E39" s="60">
        <v>83412.407554058867</v>
      </c>
      <c r="F39" s="60">
        <v>85420.694498295357</v>
      </c>
      <c r="G39" s="60">
        <v>87586.68416813761</v>
      </c>
      <c r="H39" s="60">
        <v>88024.992022824008</v>
      </c>
      <c r="I39" s="60">
        <v>88847.865462576956</v>
      </c>
      <c r="J39" s="60">
        <v>91172.879389245121</v>
      </c>
      <c r="K39" s="60">
        <v>92353.006768848019</v>
      </c>
      <c r="L39" s="60">
        <v>93828.716631360003</v>
      </c>
      <c r="M39" s="60">
        <v>95283.722504756166</v>
      </c>
      <c r="N39" s="60">
        <v>95854.623991865272</v>
      </c>
      <c r="O39" s="60">
        <v>96970.87736249376</v>
      </c>
      <c r="P39" s="60">
        <v>98627.196491760973</v>
      </c>
      <c r="Q39" s="60">
        <v>99430.246963211524</v>
      </c>
      <c r="R39" s="60">
        <v>99993.219262999701</v>
      </c>
      <c r="S39" s="60">
        <v>99762.391809878405</v>
      </c>
      <c r="T39" s="60">
        <v>99557.994981160315</v>
      </c>
      <c r="U39" s="172"/>
      <c r="V39" s="5"/>
      <c r="W39" s="167">
        <v>3.1159511912472387E-2</v>
      </c>
      <c r="X39" s="60">
        <v>99426.28236955106</v>
      </c>
      <c r="Y39" s="167">
        <v>3.3101787342400352E-2</v>
      </c>
      <c r="Z39" s="60">
        <v>99691.322797594228</v>
      </c>
      <c r="AA39" s="167">
        <v>2.955293378579632E-2</v>
      </c>
    </row>
    <row r="40" spans="2:27">
      <c r="B40" s="43"/>
      <c r="C40" s="5"/>
      <c r="D40" s="5"/>
      <c r="E40" s="5"/>
      <c r="F40" s="5"/>
      <c r="G40" s="5"/>
      <c r="H40" s="5"/>
      <c r="I40" s="5"/>
      <c r="J40" s="5"/>
      <c r="K40" s="5"/>
      <c r="L40" s="5"/>
      <c r="M40" s="5"/>
      <c r="N40" s="5"/>
      <c r="O40" s="5"/>
      <c r="P40" s="5"/>
      <c r="Q40" s="5"/>
      <c r="R40" s="5"/>
      <c r="S40" s="5"/>
      <c r="T40" s="5"/>
      <c r="U40" s="5"/>
      <c r="V40" s="5"/>
      <c r="W40" s="5"/>
      <c r="X40" s="5"/>
      <c r="Y40" s="36"/>
      <c r="Z40"/>
      <c r="AA40"/>
    </row>
    <row r="41" spans="2:27">
      <c r="B41" s="5"/>
      <c r="C41" s="5"/>
      <c r="D41" s="5"/>
      <c r="E41" s="5"/>
      <c r="F41" s="5"/>
      <c r="G41" s="5"/>
      <c r="H41" s="5"/>
      <c r="I41" s="5"/>
      <c r="J41" s="61"/>
      <c r="K41" s="61"/>
      <c r="L41" s="61"/>
      <c r="M41" s="61"/>
      <c r="N41" s="61"/>
      <c r="O41" s="61"/>
      <c r="P41" s="61"/>
      <c r="Q41" s="61"/>
      <c r="R41" s="61"/>
      <c r="S41" s="61"/>
      <c r="T41" s="61"/>
      <c r="U41" s="170"/>
      <c r="V41" s="5"/>
      <c r="W41" s="5"/>
      <c r="X41" s="36"/>
      <c r="Y41" s="36"/>
      <c r="Z41"/>
      <c r="AA41"/>
    </row>
    <row r="42" spans="2:27">
      <c r="B42" s="38" t="s">
        <v>68</v>
      </c>
      <c r="C42" s="44"/>
      <c r="D42" s="44"/>
      <c r="E42" s="125" t="s">
        <v>96</v>
      </c>
      <c r="F42" s="44"/>
      <c r="G42" s="44"/>
      <c r="H42" s="44"/>
      <c r="I42" s="44"/>
      <c r="J42" s="44"/>
      <c r="K42" s="45"/>
      <c r="L42" s="62"/>
      <c r="M42" s="62"/>
      <c r="N42" s="62"/>
      <c r="O42" s="62"/>
      <c r="P42" s="62"/>
      <c r="Q42" s="62"/>
      <c r="R42" s="62"/>
      <c r="S42" s="62"/>
      <c r="T42" s="62"/>
      <c r="U42" s="171"/>
      <c r="V42" s="63"/>
      <c r="W42" s="63"/>
      <c r="X42" s="63"/>
      <c r="Y42" s="63"/>
      <c r="Z42" s="63"/>
      <c r="AA42" s="157"/>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row>
    <row r="44" spans="2:27">
      <c r="B44" s="49" t="s">
        <v>5</v>
      </c>
      <c r="C44" s="58">
        <v>6666.2439848937602</v>
      </c>
      <c r="D44" s="58">
        <v>7100.5872459196808</v>
      </c>
      <c r="E44" s="58">
        <v>7113.3620477145605</v>
      </c>
      <c r="F44" s="58">
        <v>7233.1808783424003</v>
      </c>
      <c r="G44" s="58">
        <v>7335.3792927014401</v>
      </c>
      <c r="H44" s="58">
        <v>7590.8753285990397</v>
      </c>
      <c r="I44" s="58">
        <v>7598.3640055132801</v>
      </c>
      <c r="J44" s="58">
        <v>7700.1219094655999</v>
      </c>
      <c r="K44" s="58">
        <v>7838.8826875824006</v>
      </c>
      <c r="L44" s="58">
        <v>7905.8402694038405</v>
      </c>
      <c r="M44" s="58">
        <v>8075.4367759910401</v>
      </c>
      <c r="N44" s="58">
        <v>8110.6776085286401</v>
      </c>
      <c r="O44" s="58">
        <v>8119.9283270697606</v>
      </c>
      <c r="P44" s="58">
        <v>8230.4964391564808</v>
      </c>
      <c r="Q44" s="58">
        <v>8523.8763700319996</v>
      </c>
      <c r="R44" s="58">
        <v>8434.4527574678414</v>
      </c>
      <c r="S44" s="58">
        <v>8459.5618506508799</v>
      </c>
      <c r="T44" s="58">
        <v>8541.4967863008005</v>
      </c>
      <c r="U44" s="58">
        <v>8541.4967863008005</v>
      </c>
      <c r="V44" s="5"/>
      <c r="W44" s="177">
        <v>0</v>
      </c>
      <c r="X44" s="58">
        <v>8427.228386797633</v>
      </c>
      <c r="Y44" s="159">
        <v>1.3559428350391478E-2</v>
      </c>
      <c r="Z44" s="58">
        <v>8460.5897082665597</v>
      </c>
      <c r="AA44" s="159">
        <v>9.5628178205107162E-3</v>
      </c>
    </row>
    <row r="45" spans="2:27">
      <c r="B45" s="51" t="s">
        <v>0</v>
      </c>
      <c r="C45" s="59">
        <v>13799.86951131744</v>
      </c>
      <c r="D45" s="59">
        <v>14460.19461099072</v>
      </c>
      <c r="E45" s="59">
        <v>14516.13943264416</v>
      </c>
      <c r="F45" s="59">
        <v>14740.799740071361</v>
      </c>
      <c r="G45" s="59">
        <v>14946.5181000096</v>
      </c>
      <c r="H45" s="59">
        <v>15344.298997277761</v>
      </c>
      <c r="I45" s="59">
        <v>15445.17588041664</v>
      </c>
      <c r="J45" s="59">
        <v>15670.717208657281</v>
      </c>
      <c r="K45" s="59">
        <v>15956.60846261856</v>
      </c>
      <c r="L45" s="59">
        <v>16105.060469683202</v>
      </c>
      <c r="M45" s="59">
        <v>16423.99000414848</v>
      </c>
      <c r="N45" s="59">
        <v>16538.082199488959</v>
      </c>
      <c r="O45" s="59">
        <v>16515.175658339522</v>
      </c>
      <c r="P45" s="59">
        <v>16587.859875448321</v>
      </c>
      <c r="Q45" s="59">
        <v>17270.210495457599</v>
      </c>
      <c r="R45" s="59">
        <v>17136.735842221442</v>
      </c>
      <c r="S45" s="59">
        <v>17204.57444485632</v>
      </c>
      <c r="T45" s="59">
        <v>17186.073007774081</v>
      </c>
      <c r="U45" s="59">
        <v>17382.981159577921</v>
      </c>
      <c r="V45" s="5"/>
      <c r="W45" s="160">
        <v>1.145742553954987E-2</v>
      </c>
      <c r="X45" s="59">
        <v>17066.342279227585</v>
      </c>
      <c r="Y45" s="160">
        <v>1.8553412041649731E-2</v>
      </c>
      <c r="Z45" s="59">
        <v>17157.880341743999</v>
      </c>
      <c r="AA45" s="160">
        <v>1.311938382541733E-2</v>
      </c>
    </row>
    <row r="46" spans="2:27">
      <c r="B46" s="49" t="s">
        <v>6</v>
      </c>
      <c r="C46" s="58">
        <v>20618.53009693632</v>
      </c>
      <c r="D46" s="58">
        <v>21482.811514920959</v>
      </c>
      <c r="E46" s="58">
        <v>21535.672763727362</v>
      </c>
      <c r="F46" s="58">
        <v>21946.228462790401</v>
      </c>
      <c r="G46" s="58">
        <v>22222.868998210561</v>
      </c>
      <c r="H46" s="58">
        <v>22690.250539740482</v>
      </c>
      <c r="I46" s="58">
        <v>22905.219618219839</v>
      </c>
      <c r="J46" s="58">
        <v>23301.678984267841</v>
      </c>
      <c r="K46" s="58">
        <v>23666.862111438721</v>
      </c>
      <c r="L46" s="58">
        <v>23933.370907504323</v>
      </c>
      <c r="M46" s="58">
        <v>24379.607949511679</v>
      </c>
      <c r="N46" s="58">
        <v>24594.13651758432</v>
      </c>
      <c r="O46" s="58">
        <v>24543.477820811524</v>
      </c>
      <c r="P46" s="58">
        <v>24699.418504790403</v>
      </c>
      <c r="Q46" s="58">
        <v>25614.358619547838</v>
      </c>
      <c r="R46" s="58">
        <v>25471.192737363839</v>
      </c>
      <c r="S46" s="58">
        <v>25551.365631386881</v>
      </c>
      <c r="T46" s="58">
        <v>25391.46035374752</v>
      </c>
      <c r="U46" s="58">
        <v>25856.639343243842</v>
      </c>
      <c r="V46" s="5"/>
      <c r="W46" s="177">
        <v>1.8320292847105346E-2</v>
      </c>
      <c r="X46" s="58">
        <v>25306.529947331906</v>
      </c>
      <c r="Y46" s="159">
        <v>2.1737843831486359E-2</v>
      </c>
      <c r="Z46" s="58">
        <v>25406.290870773762</v>
      </c>
      <c r="AA46" s="159">
        <v>1.7725864619937193E-2</v>
      </c>
    </row>
    <row r="47" spans="2:27">
      <c r="B47" s="51" t="s">
        <v>7</v>
      </c>
      <c r="C47" s="59">
        <v>27303.27551891232</v>
      </c>
      <c r="D47" s="59">
        <v>28496.618210716799</v>
      </c>
      <c r="E47" s="59">
        <v>28591.768458568324</v>
      </c>
      <c r="F47" s="59">
        <v>29187.338528453762</v>
      </c>
      <c r="G47" s="59">
        <v>29482.039990549441</v>
      </c>
      <c r="H47" s="59">
        <v>29996.11563519168</v>
      </c>
      <c r="I47" s="59">
        <v>30300.508326235198</v>
      </c>
      <c r="J47" s="59">
        <v>30981.977925431042</v>
      </c>
      <c r="K47" s="59">
        <v>31447.597425334083</v>
      </c>
      <c r="L47" s="59">
        <v>31822.031271046082</v>
      </c>
      <c r="M47" s="59">
        <v>32426.85205947264</v>
      </c>
      <c r="N47" s="59">
        <v>32668.251762355201</v>
      </c>
      <c r="O47" s="59">
        <v>32637.856544291524</v>
      </c>
      <c r="P47" s="59">
        <v>32961.631693230724</v>
      </c>
      <c r="Q47" s="59">
        <v>34026.785856679679</v>
      </c>
      <c r="R47" s="59">
        <v>33920.182338253442</v>
      </c>
      <c r="S47" s="59">
        <v>33914.455702966079</v>
      </c>
      <c r="T47" s="59">
        <v>33725.036228076482</v>
      </c>
      <c r="U47" s="59">
        <v>34529.408230747198</v>
      </c>
      <c r="V47" s="5"/>
      <c r="W47" s="160">
        <v>2.3850886244595637E-2</v>
      </c>
      <c r="X47" s="59">
        <v>33664.68630235584</v>
      </c>
      <c r="Y47" s="160">
        <v>2.5686320692994036E-2</v>
      </c>
      <c r="Z47" s="59">
        <v>33778.337987289604</v>
      </c>
      <c r="AA47" s="160">
        <v>2.2235263432446306E-2</v>
      </c>
    </row>
    <row r="48" spans="2:27">
      <c r="B48" s="49" t="s">
        <v>8</v>
      </c>
      <c r="C48" s="58">
        <v>34142.199583240319</v>
      </c>
      <c r="D48" s="58">
        <v>35435.53813737024</v>
      </c>
      <c r="E48" s="58">
        <v>35525.402260341121</v>
      </c>
      <c r="F48" s="58">
        <v>36277.79403501888</v>
      </c>
      <c r="G48" s="58">
        <v>36716.101889705285</v>
      </c>
      <c r="H48" s="58">
        <v>37221.807836619839</v>
      </c>
      <c r="I48" s="58">
        <v>37696.237544657277</v>
      </c>
      <c r="J48" s="58">
        <v>38569.32917077632</v>
      </c>
      <c r="K48" s="58">
        <v>39112.478502262085</v>
      </c>
      <c r="L48" s="58">
        <v>39615.541386736324</v>
      </c>
      <c r="M48" s="58">
        <v>40377.624390361918</v>
      </c>
      <c r="N48" s="58">
        <v>40705.3641329616</v>
      </c>
      <c r="O48" s="58">
        <v>40684.660143845766</v>
      </c>
      <c r="P48" s="58">
        <v>41169.221591237765</v>
      </c>
      <c r="Q48" s="58">
        <v>42273.581180884794</v>
      </c>
      <c r="R48" s="58">
        <v>42296.928232440965</v>
      </c>
      <c r="S48" s="58">
        <v>42208.385640690234</v>
      </c>
      <c r="T48" s="58">
        <v>42053.325977524801</v>
      </c>
      <c r="U48" s="58">
        <v>43139.624640496317</v>
      </c>
      <c r="V48" s="5"/>
      <c r="W48" s="177">
        <v>2.5831456554758159E-2</v>
      </c>
      <c r="X48" s="58">
        <v>41962.228425415102</v>
      </c>
      <c r="Y48" s="159">
        <v>2.8058476855535863E-2</v>
      </c>
      <c r="Z48" s="58">
        <v>42122.779784984326</v>
      </c>
      <c r="AA48" s="159">
        <v>2.4140022588786225E-2</v>
      </c>
    </row>
    <row r="49" spans="2:27">
      <c r="B49" s="51" t="s">
        <v>9</v>
      </c>
      <c r="C49" s="59">
        <v>40693.029841573443</v>
      </c>
      <c r="D49" s="59">
        <v>42098.698549416964</v>
      </c>
      <c r="E49" s="59">
        <v>42151.11928781664</v>
      </c>
      <c r="F49" s="59">
        <v>43123.7662658544</v>
      </c>
      <c r="G49" s="59">
        <v>43668.677638967049</v>
      </c>
      <c r="H49" s="59">
        <v>44132.09458683648</v>
      </c>
      <c r="I49" s="59">
        <v>44669.957793441594</v>
      </c>
      <c r="J49" s="59">
        <v>45843.918027350403</v>
      </c>
      <c r="K49" s="59">
        <v>46431.118399508166</v>
      </c>
      <c r="L49" s="59">
        <v>47099.813196909126</v>
      </c>
      <c r="M49" s="59">
        <v>47935.020928050239</v>
      </c>
      <c r="N49" s="59">
        <v>48368.042657856</v>
      </c>
      <c r="O49" s="59">
        <v>48435.440750084163</v>
      </c>
      <c r="P49" s="59">
        <v>49112.064734806088</v>
      </c>
      <c r="Q49" s="59">
        <v>50210.697689165754</v>
      </c>
      <c r="R49" s="59">
        <v>50332.719071827203</v>
      </c>
      <c r="S49" s="59">
        <v>50217.305345266555</v>
      </c>
      <c r="T49" s="59">
        <v>50097.486514638724</v>
      </c>
      <c r="U49" s="59">
        <v>51489.939910280635</v>
      </c>
      <c r="V49" s="5"/>
      <c r="W49" s="160">
        <v>2.7794875402282537E-2</v>
      </c>
      <c r="X49" s="59">
        <v>49963.042738507778</v>
      </c>
      <c r="Y49" s="160">
        <v>3.0560532106985505E-2</v>
      </c>
      <c r="Z49" s="59">
        <v>50164.150422855688</v>
      </c>
      <c r="AA49" s="160">
        <v>2.6429023042337629E-2</v>
      </c>
    </row>
    <row r="50" spans="2:27">
      <c r="B50" s="49" t="s">
        <v>10</v>
      </c>
      <c r="C50" s="58">
        <v>47472.925511400965</v>
      </c>
      <c r="D50" s="58">
        <v>48977.268550349763</v>
      </c>
      <c r="E50" s="58">
        <v>48944.670780252483</v>
      </c>
      <c r="F50" s="58">
        <v>50129.643774329277</v>
      </c>
      <c r="G50" s="58">
        <v>50839.306039555209</v>
      </c>
      <c r="H50" s="58">
        <v>51297.877372950723</v>
      </c>
      <c r="I50" s="58">
        <v>51927.366744153594</v>
      </c>
      <c r="J50" s="58">
        <v>53363.871180467526</v>
      </c>
      <c r="K50" s="58">
        <v>53976.18064580833</v>
      </c>
      <c r="L50" s="58">
        <v>54837.378490945928</v>
      </c>
      <c r="M50" s="58">
        <v>55762.450345057921</v>
      </c>
      <c r="N50" s="58">
        <v>56241.285157162558</v>
      </c>
      <c r="O50" s="58">
        <v>56424.096975951361</v>
      </c>
      <c r="P50" s="58">
        <v>57306.879831018246</v>
      </c>
      <c r="Q50" s="58">
        <v>58414.322993512316</v>
      </c>
      <c r="R50" s="58">
        <v>58618.279311823688</v>
      </c>
      <c r="S50" s="58">
        <v>58430.621878560953</v>
      </c>
      <c r="T50" s="58">
        <v>58368.069400806722</v>
      </c>
      <c r="U50" s="151">
        <v>60060.510383424953</v>
      </c>
      <c r="V50" s="5"/>
      <c r="W50" s="177">
        <v>2.8996007577301253E-2</v>
      </c>
      <c r="X50" s="58">
        <v>58208.076021086017</v>
      </c>
      <c r="Y50" s="159">
        <v>3.1824353061727928E-2</v>
      </c>
      <c r="Z50" s="58">
        <v>58439.725760299851</v>
      </c>
      <c r="AA50" s="159">
        <v>2.773429549914419E-2</v>
      </c>
    </row>
    <row r="51" spans="2:27">
      <c r="B51" s="51" t="s">
        <v>11</v>
      </c>
      <c r="C51" s="59">
        <v>54087.629778708484</v>
      </c>
      <c r="D51" s="59">
        <v>55678.312857374403</v>
      </c>
      <c r="E51" s="59">
        <v>55583.603119929605</v>
      </c>
      <c r="F51" s="59">
        <v>56958.436099302715</v>
      </c>
      <c r="G51" s="59">
        <v>57808.180673865609</v>
      </c>
      <c r="H51" s="59">
        <v>58349.567963724483</v>
      </c>
      <c r="I51" s="59">
        <v>58976.854782893752</v>
      </c>
      <c r="J51" s="59">
        <v>60654.758922090245</v>
      </c>
      <c r="K51" s="59">
        <v>61325.215761118088</v>
      </c>
      <c r="L51" s="59">
        <v>62370.106445857928</v>
      </c>
      <c r="M51" s="59">
        <v>63365.659965045124</v>
      </c>
      <c r="N51" s="59">
        <v>63883.259692941116</v>
      </c>
      <c r="O51" s="59">
        <v>64135.672155991677</v>
      </c>
      <c r="P51" s="59">
        <v>65281.439723870404</v>
      </c>
      <c r="Q51" s="59">
        <v>66350.117970573119</v>
      </c>
      <c r="R51" s="59">
        <v>66628.520547620166</v>
      </c>
      <c r="S51" s="59">
        <v>66382.27523026368</v>
      </c>
      <c r="T51" s="59">
        <v>66291.97059688608</v>
      </c>
      <c r="U51" s="175">
        <v>68340.343988134075</v>
      </c>
      <c r="V51" s="5"/>
      <c r="W51" s="160">
        <v>3.0899268385064627E-2</v>
      </c>
      <c r="X51" s="59">
        <v>66161.755720659654</v>
      </c>
      <c r="Y51" s="160">
        <v>3.2928211226325388E-2</v>
      </c>
      <c r="Z51" s="59">
        <v>66392.406969618241</v>
      </c>
      <c r="AA51" s="160">
        <v>2.9339755966480086E-2</v>
      </c>
    </row>
    <row r="52" spans="2:27">
      <c r="B52" s="49" t="s">
        <v>12</v>
      </c>
      <c r="C52" s="58">
        <v>60975.009987775687</v>
      </c>
      <c r="D52" s="58">
        <v>62685.952407476165</v>
      </c>
      <c r="E52" s="58">
        <v>62534.857337971203</v>
      </c>
      <c r="F52" s="58">
        <v>64074.000699050877</v>
      </c>
      <c r="G52" s="58">
        <v>65101.27096752193</v>
      </c>
      <c r="H52" s="58">
        <v>65759.393515161602</v>
      </c>
      <c r="I52" s="58">
        <v>66373.024511722557</v>
      </c>
      <c r="J52" s="58">
        <v>68290.56631217472</v>
      </c>
      <c r="K52" s="58">
        <v>69006.836233501454</v>
      </c>
      <c r="L52" s="58">
        <v>70234.098226623362</v>
      </c>
      <c r="M52" s="58">
        <v>71320.396889594878</v>
      </c>
      <c r="N52" s="58">
        <v>71880.726126942711</v>
      </c>
      <c r="O52" s="58">
        <v>72225.645775404482</v>
      </c>
      <c r="P52" s="58">
        <v>73585.501400949128</v>
      </c>
      <c r="Q52" s="58">
        <v>74627.308512841919</v>
      </c>
      <c r="R52" s="58">
        <v>74955.929276255047</v>
      </c>
      <c r="S52" s="58">
        <v>74678.407720021438</v>
      </c>
      <c r="T52" s="58">
        <v>74548.897660445757</v>
      </c>
      <c r="U52" s="151"/>
      <c r="V52" s="5"/>
      <c r="W52" s="177"/>
      <c r="X52" s="58">
        <v>74446.258735679992</v>
      </c>
      <c r="Y52" s="159"/>
      <c r="Z52" s="58">
        <v>74672.827921536329</v>
      </c>
      <c r="AA52" s="159"/>
    </row>
    <row r="53" spans="2:27">
      <c r="B53" s="51" t="s">
        <v>2</v>
      </c>
      <c r="C53" s="59">
        <v>68012.163735127688</v>
      </c>
      <c r="D53" s="59">
        <v>69793.587819903361</v>
      </c>
      <c r="E53" s="59">
        <v>69592.715074439038</v>
      </c>
      <c r="F53" s="59">
        <v>71295.287796411838</v>
      </c>
      <c r="G53" s="59">
        <v>72596.996048269444</v>
      </c>
      <c r="H53" s="59">
        <v>73296.086063734081</v>
      </c>
      <c r="I53" s="59">
        <v>73986.806381471033</v>
      </c>
      <c r="J53" s="59">
        <v>76083.19540705152</v>
      </c>
      <c r="K53" s="59">
        <v>76800.786859598418</v>
      </c>
      <c r="L53" s="59">
        <v>78219.670879643527</v>
      </c>
      <c r="M53" s="59">
        <v>79442.087258291518</v>
      </c>
      <c r="N53" s="59">
        <v>80079.505816815348</v>
      </c>
      <c r="O53" s="59">
        <v>80541.160723057925</v>
      </c>
      <c r="P53" s="59">
        <v>82115.985427081934</v>
      </c>
      <c r="Q53" s="59">
        <v>83019.031760857921</v>
      </c>
      <c r="R53" s="59">
        <v>83461.304209204813</v>
      </c>
      <c r="S53" s="59">
        <v>83084.667811459192</v>
      </c>
      <c r="T53" s="59">
        <v>82994.803688488319</v>
      </c>
      <c r="U53" s="175"/>
      <c r="V53" s="5"/>
      <c r="W53" s="160"/>
      <c r="X53" s="59">
        <v>82910.137588316735</v>
      </c>
      <c r="Y53" s="160"/>
      <c r="Z53" s="59">
        <v>83138.556917881288</v>
      </c>
      <c r="AA53" s="160"/>
    </row>
    <row r="54" spans="2:27">
      <c r="B54" s="49" t="s">
        <v>3</v>
      </c>
      <c r="C54" s="58">
        <v>74696.909157103684</v>
      </c>
      <c r="D54" s="58">
        <v>76292.87836065024</v>
      </c>
      <c r="E54" s="58">
        <v>76093.767656812794</v>
      </c>
      <c r="F54" s="58">
        <v>77936.863198529274</v>
      </c>
      <c r="G54" s="58">
        <v>79781.720781872646</v>
      </c>
      <c r="H54" s="58">
        <v>80238.089563234564</v>
      </c>
      <c r="I54" s="58">
        <v>80994.005421166075</v>
      </c>
      <c r="J54" s="58">
        <v>83206.248683713915</v>
      </c>
      <c r="K54" s="58">
        <v>84247.174774793297</v>
      </c>
      <c r="L54" s="58">
        <v>85573.551609427202</v>
      </c>
      <c r="M54" s="58">
        <v>86918.870391550081</v>
      </c>
      <c r="N54" s="58">
        <v>87553.20537722687</v>
      </c>
      <c r="O54" s="58">
        <v>88424.094451312325</v>
      </c>
      <c r="P54" s="58">
        <v>89906.411969925131</v>
      </c>
      <c r="Q54" s="58">
        <v>90745.584294726723</v>
      </c>
      <c r="R54" s="58">
        <v>91266.267595469777</v>
      </c>
      <c r="S54" s="58">
        <v>91095.349557662397</v>
      </c>
      <c r="T54" s="58">
        <v>90803.291158007036</v>
      </c>
      <c r="U54" s="151"/>
      <c r="V54" s="5"/>
      <c r="W54" s="177"/>
      <c r="X54" s="58">
        <v>90697.921068719617</v>
      </c>
      <c r="Y54" s="159"/>
      <c r="Z54" s="58">
        <v>90945.869692982073</v>
      </c>
      <c r="AA54" s="159"/>
    </row>
    <row r="55" spans="2:27">
      <c r="B55" s="51" t="s">
        <v>4</v>
      </c>
      <c r="C55" s="59">
        <v>81947.269941308157</v>
      </c>
      <c r="D55" s="59">
        <v>83554.692415429439</v>
      </c>
      <c r="E55" s="59">
        <v>83412.407554058867</v>
      </c>
      <c r="F55" s="59">
        <v>85420.694498295357</v>
      </c>
      <c r="G55" s="59">
        <v>87586.68416813761</v>
      </c>
      <c r="H55" s="59">
        <v>88024.992022824008</v>
      </c>
      <c r="I55" s="59">
        <v>88847.865462576956</v>
      </c>
      <c r="J55" s="59">
        <v>91172.879389245121</v>
      </c>
      <c r="K55" s="59">
        <v>92353.006768848019</v>
      </c>
      <c r="L55" s="59">
        <v>93828.716631360003</v>
      </c>
      <c r="M55" s="59">
        <v>95283.722504756166</v>
      </c>
      <c r="N55" s="59">
        <v>95854.623991865272</v>
      </c>
      <c r="O55" s="59">
        <v>96970.87736249376</v>
      </c>
      <c r="P55" s="59">
        <v>98627.196491760973</v>
      </c>
      <c r="Q55" s="59">
        <v>99430.246963211524</v>
      </c>
      <c r="R55" s="59">
        <v>99993.219262999701</v>
      </c>
      <c r="S55" s="59">
        <v>99762.391809878405</v>
      </c>
      <c r="T55" s="59">
        <v>99557.994981160315</v>
      </c>
      <c r="U55" s="175"/>
      <c r="V55" s="5"/>
      <c r="W55" s="160"/>
      <c r="X55" s="59">
        <v>99426.282369551045</v>
      </c>
      <c r="Y55" s="160"/>
      <c r="Z55" s="59">
        <v>99691.322797594243</v>
      </c>
      <c r="AA55" s="160"/>
    </row>
    <row r="56" spans="2:27">
      <c r="B56" s="78"/>
    </row>
    <row r="57" spans="2:27">
      <c r="B57" s="78"/>
    </row>
    <row r="58" spans="2:27">
      <c r="B58" s="78"/>
    </row>
    <row r="59" spans="2:27">
      <c r="B59" s="78"/>
    </row>
    <row r="60" spans="2:27">
      <c r="B60" s="78"/>
    </row>
    <row r="61" spans="2:27">
      <c r="B61" s="78"/>
    </row>
    <row r="62" spans="2:27">
      <c r="B62" s="78"/>
      <c r="C62" s="84"/>
      <c r="G62" s="84"/>
    </row>
    <row r="63" spans="2:27">
      <c r="B63" s="78"/>
    </row>
    <row r="64" spans="2:27">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83"/>
      <c r="B3" s="183"/>
      <c r="C3" s="183"/>
      <c r="D3" s="183"/>
      <c r="E3" s="183"/>
      <c r="F3" s="183"/>
      <c r="G3" s="183"/>
      <c r="H3" s="183"/>
      <c r="I3" s="183"/>
      <c r="J3" s="183"/>
      <c r="K3" s="183"/>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84" t="s">
        <v>64</v>
      </c>
      <c r="B9" s="184"/>
      <c r="C9" s="184"/>
      <c r="D9" s="184"/>
      <c r="E9" s="184"/>
      <c r="F9" s="184"/>
      <c r="G9" s="184"/>
      <c r="H9" s="184"/>
      <c r="I9" s="184"/>
      <c r="J9" s="184"/>
      <c r="K9" s="184"/>
    </row>
    <row r="10" spans="1:11" ht="14.15" customHeight="1">
      <c r="A10" s="184"/>
      <c r="B10" s="184"/>
      <c r="C10" s="184"/>
      <c r="D10" s="184"/>
      <c r="E10" s="184"/>
      <c r="F10" s="184"/>
      <c r="G10" s="184"/>
      <c r="H10" s="184"/>
      <c r="I10" s="184"/>
      <c r="J10" s="184"/>
      <c r="K10" s="184"/>
    </row>
    <row r="11" spans="1:11">
      <c r="A11" s="184"/>
      <c r="B11" s="184"/>
      <c r="C11" s="184"/>
      <c r="D11" s="184"/>
      <c r="E11" s="184"/>
      <c r="F11" s="184"/>
      <c r="G11" s="184"/>
      <c r="H11" s="184"/>
      <c r="I11" s="184"/>
      <c r="J11" s="184"/>
      <c r="K11" s="184"/>
    </row>
    <row r="12" spans="1:11">
      <c r="A12" s="184"/>
      <c r="B12" s="184"/>
      <c r="C12" s="184"/>
      <c r="D12" s="184"/>
      <c r="E12" s="184"/>
      <c r="F12" s="184"/>
      <c r="G12" s="184"/>
      <c r="H12" s="184"/>
      <c r="I12" s="184"/>
      <c r="J12" s="184"/>
      <c r="K12" s="184"/>
    </row>
    <row r="13" spans="1:11" ht="15" customHeight="1">
      <c r="A13" s="184"/>
      <c r="B13" s="184"/>
      <c r="C13" s="184"/>
      <c r="D13" s="184"/>
      <c r="E13" s="184"/>
      <c r="F13" s="184"/>
      <c r="G13" s="184"/>
      <c r="H13" s="184"/>
      <c r="I13" s="184"/>
      <c r="J13" s="184"/>
      <c r="K13" s="184"/>
    </row>
    <row r="14" spans="1:11">
      <c r="A14" s="185" t="s">
        <v>105</v>
      </c>
      <c r="B14" s="185"/>
      <c r="C14" s="185"/>
      <c r="D14" s="185"/>
      <c r="E14" s="185"/>
      <c r="F14" s="185"/>
      <c r="G14" s="185"/>
      <c r="H14" s="185"/>
      <c r="I14" s="185"/>
      <c r="J14" s="185"/>
      <c r="K14" s="185"/>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6" t="s">
        <v>83</v>
      </c>
      <c r="B18" s="184" t="s">
        <v>100</v>
      </c>
      <c r="C18" s="187"/>
      <c r="D18" s="187"/>
      <c r="E18" s="187"/>
      <c r="F18" s="187"/>
      <c r="G18" s="187"/>
      <c r="H18" s="187"/>
      <c r="I18" s="187"/>
      <c r="J18" s="187"/>
      <c r="K18" s="187"/>
    </row>
    <row r="19" spans="1:11">
      <c r="A19" s="186"/>
      <c r="B19" s="187"/>
      <c r="C19" s="187"/>
      <c r="D19" s="187"/>
      <c r="E19" s="187"/>
      <c r="F19" s="187"/>
      <c r="G19" s="187"/>
      <c r="H19" s="187"/>
      <c r="I19" s="187"/>
      <c r="J19" s="187"/>
      <c r="K19" s="187"/>
    </row>
    <row r="20" spans="1:11">
      <c r="A20" s="93"/>
      <c r="B20" s="187"/>
      <c r="C20" s="187"/>
      <c r="D20" s="187"/>
      <c r="E20" s="187"/>
      <c r="F20" s="187"/>
      <c r="G20" s="187"/>
      <c r="H20" s="187"/>
      <c r="I20" s="187"/>
      <c r="J20" s="187"/>
      <c r="K20" s="187"/>
    </row>
    <row r="21" spans="1:11">
      <c r="B21" s="187"/>
      <c r="C21" s="187"/>
      <c r="D21" s="187"/>
      <c r="E21" s="187"/>
      <c r="F21" s="187"/>
      <c r="G21" s="187"/>
      <c r="H21" s="187"/>
      <c r="I21" s="187"/>
      <c r="J21" s="187"/>
      <c r="K21" s="187"/>
    </row>
    <row r="22" spans="1:11">
      <c r="A22" s="94" t="s">
        <v>62</v>
      </c>
      <c r="B22" s="87" t="s">
        <v>61</v>
      </c>
    </row>
    <row r="23" spans="1:11">
      <c r="A23" s="95" t="s">
        <v>60</v>
      </c>
      <c r="B23" s="96" t="s">
        <v>84</v>
      </c>
      <c r="C23" s="96"/>
      <c r="D23" s="96"/>
      <c r="E23" s="96"/>
      <c r="F23" s="96"/>
      <c r="G23" s="96"/>
      <c r="H23" s="96"/>
      <c r="I23" s="96"/>
      <c r="J23" s="96"/>
      <c r="K23" s="96"/>
    </row>
    <row r="24" spans="1:11">
      <c r="A24" s="95" t="s">
        <v>59</v>
      </c>
      <c r="B24" s="182" t="s">
        <v>58</v>
      </c>
      <c r="C24" s="182"/>
      <c r="D24" s="182"/>
      <c r="E24" s="182"/>
      <c r="F24" s="182"/>
      <c r="G24" s="182"/>
      <c r="H24" s="182"/>
      <c r="I24" s="182"/>
      <c r="J24" s="182"/>
      <c r="K24" s="182"/>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2026-02-12T11:03:51Z</dcterms:modified>
</cp:coreProperties>
</file>